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showInkAnnotation="0" autoCompressPictures="0"/>
  <bookViews>
    <workbookView xWindow="9255" yWindow="315" windowWidth="7980" windowHeight="12240" tabRatio="500"/>
  </bookViews>
  <sheets>
    <sheet name="District" sheetId="1" r:id="rId1"/>
    <sheet name="Grade Level" sheetId="3" r:id="rId2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3" i="1" l="1"/>
  <c r="O20" i="1"/>
  <c r="O21" i="1"/>
  <c r="O22" i="1"/>
  <c r="O19" i="1"/>
  <c r="O12" i="1"/>
  <c r="O13" i="1"/>
  <c r="O14" i="1"/>
  <c r="O15" i="1"/>
  <c r="O11" i="1"/>
  <c r="O4" i="1"/>
  <c r="O5" i="1"/>
  <c r="O6" i="1"/>
  <c r="O7" i="1"/>
  <c r="O3" i="1"/>
  <c r="O18" i="3"/>
  <c r="L18" i="3"/>
  <c r="P19" i="3"/>
  <c r="L26" i="3"/>
  <c r="O26" i="3"/>
  <c r="P27" i="3"/>
  <c r="N26" i="3"/>
  <c r="K26" i="3"/>
  <c r="N18" i="3"/>
  <c r="K18" i="3"/>
  <c r="N10" i="3"/>
  <c r="L10" i="3"/>
  <c r="O4" i="3"/>
  <c r="N4" i="3"/>
  <c r="M4" i="3"/>
  <c r="L4" i="3"/>
  <c r="N4" i="1"/>
  <c r="N23" i="1"/>
  <c r="N22" i="1"/>
  <c r="N21" i="1"/>
  <c r="N20" i="1"/>
  <c r="N19" i="1"/>
  <c r="M23" i="1"/>
  <c r="M22" i="1"/>
  <c r="M21" i="1"/>
  <c r="M20" i="1"/>
  <c r="M19" i="1"/>
  <c r="N15" i="1"/>
  <c r="N14" i="1"/>
  <c r="N13" i="1"/>
  <c r="N12" i="1"/>
  <c r="N11" i="1"/>
  <c r="M15" i="1"/>
  <c r="M14" i="1"/>
  <c r="M13" i="1"/>
  <c r="M12" i="1"/>
  <c r="M11" i="1"/>
  <c r="N7" i="1"/>
  <c r="N6" i="1"/>
  <c r="N5" i="1"/>
  <c r="N3" i="1"/>
  <c r="M7" i="1"/>
  <c r="M6" i="1"/>
  <c r="M5" i="1"/>
  <c r="M4" i="1"/>
  <c r="M3" i="1"/>
  <c r="J11" i="1"/>
  <c r="K11" i="1"/>
  <c r="J12" i="1"/>
  <c r="K12" i="1"/>
  <c r="J13" i="1"/>
  <c r="K13" i="1"/>
  <c r="J14" i="1"/>
  <c r="K14" i="1"/>
  <c r="J15" i="1"/>
  <c r="K15" i="1"/>
  <c r="K23" i="1"/>
  <c r="K22" i="1"/>
  <c r="K21" i="1"/>
  <c r="K20" i="1"/>
  <c r="K19" i="1"/>
  <c r="J23" i="1"/>
  <c r="J22" i="1"/>
  <c r="J21" i="1"/>
  <c r="J20" i="1"/>
  <c r="J19" i="1"/>
  <c r="K7" i="1"/>
  <c r="K6" i="1"/>
  <c r="K5" i="1"/>
  <c r="K4" i="1"/>
  <c r="K3" i="1"/>
  <c r="J7" i="1"/>
  <c r="J6" i="1"/>
  <c r="J5" i="1"/>
  <c r="J4" i="1"/>
  <c r="J3" i="1"/>
</calcChain>
</file>

<file path=xl/comments1.xml><?xml version="1.0" encoding="utf-8"?>
<comments xmlns="http://schemas.openxmlformats.org/spreadsheetml/2006/main">
  <authors>
    <author>Reuben Rubio</author>
  </authors>
  <commentList>
    <comment ref="B4" authorId="0">
      <text>
        <r>
          <rPr>
            <b/>
            <sz val="9"/>
            <color indexed="81"/>
            <rFont val="Verdana"/>
            <family val="2"/>
          </rPr>
          <t>Reuben Rubio:</t>
        </r>
        <r>
          <rPr>
            <sz val="9"/>
            <color indexed="81"/>
            <rFont val="Verdana"/>
            <family val="2"/>
          </rPr>
          <t xml:space="preserve">
M=male
F=female</t>
        </r>
      </text>
    </comment>
    <comment ref="C4" authorId="0">
      <text>
        <r>
          <rPr>
            <b/>
            <sz val="9"/>
            <color indexed="81"/>
            <rFont val="Verdana"/>
            <family val="2"/>
          </rPr>
          <t>Reuben Rubio:</t>
        </r>
        <r>
          <rPr>
            <sz val="9"/>
            <color indexed="81"/>
            <rFont val="Verdana"/>
            <family val="2"/>
          </rPr>
          <t xml:space="preserve">
W=White
AA=African American
Hi=Hispanic
As=Asian American
Na=Native American</t>
        </r>
      </text>
    </comment>
    <comment ref="D4" authorId="0">
      <text>
        <r>
          <rPr>
            <b/>
            <sz val="9"/>
            <color indexed="81"/>
            <rFont val="Verdana"/>
            <family val="2"/>
          </rPr>
          <t>Reuben Rubio:</t>
        </r>
        <r>
          <rPr>
            <sz val="9"/>
            <color indexed="81"/>
            <rFont val="Verdana"/>
            <family val="2"/>
          </rPr>
          <t xml:space="preserve">
EP=English Proficient
LEP/EL=Limited English Proficiency/English Learner</t>
        </r>
      </text>
    </comment>
    <comment ref="F4" authorId="0">
      <text>
        <r>
          <rPr>
            <b/>
            <sz val="9"/>
            <color indexed="81"/>
            <rFont val="Verdana"/>
            <family val="2"/>
          </rPr>
          <t>Reuben Rubio:</t>
        </r>
        <r>
          <rPr>
            <sz val="9"/>
            <color indexed="81"/>
            <rFont val="Verdana"/>
            <family val="2"/>
          </rPr>
          <t xml:space="preserve">
Two different classrooms, two different teachers</t>
        </r>
      </text>
    </comment>
  </commentList>
</comments>
</file>

<file path=xl/sharedStrings.xml><?xml version="1.0" encoding="utf-8"?>
<sst xmlns="http://schemas.openxmlformats.org/spreadsheetml/2006/main" count="356" uniqueCount="95">
  <si>
    <t>A</t>
  </si>
  <si>
    <t>M</t>
  </si>
  <si>
    <t>F</t>
  </si>
  <si>
    <t>B</t>
  </si>
  <si>
    <t>School State Criterion-referenced Assessment Test Proficiency Percentages by Grade Level Over Time</t>
  </si>
  <si>
    <t>Percentages</t>
  </si>
  <si>
    <t>Below Basic</t>
  </si>
  <si>
    <t>Basic</t>
  </si>
  <si>
    <t>Proficient</t>
  </si>
  <si>
    <t>Advanced</t>
  </si>
  <si>
    <t>Numbers</t>
  </si>
  <si>
    <t>Dataset 1</t>
    <phoneticPr fontId="1" type="noConversion"/>
  </si>
  <si>
    <t>Grade Six</t>
    <phoneticPr fontId="1" type="noConversion"/>
  </si>
  <si>
    <t>Grade Seven</t>
    <phoneticPr fontId="1" type="noConversion"/>
  </si>
  <si>
    <t>Grade Eight</t>
    <phoneticPr fontId="1" type="noConversion"/>
  </si>
  <si>
    <t>2011-12 (n=249)</t>
  </si>
  <si>
    <t>2011-12 (n=232)</t>
  </si>
  <si>
    <t>2011-12 (n=246)</t>
  </si>
  <si>
    <t>2010-11 (n=244)</t>
  </si>
  <si>
    <t>2010-11 (n=242)</t>
  </si>
  <si>
    <t>2010-11 (n=224)</t>
  </si>
  <si>
    <t>2009-10 (n=240)</t>
  </si>
  <si>
    <t>2009-10 (n=218)</t>
  </si>
  <si>
    <t>2009-10 (n=243)</t>
  </si>
  <si>
    <t>2008-09 (n=233)</t>
  </si>
  <si>
    <t>2008-09 (n=238)</t>
  </si>
  <si>
    <t>2008-09 (n=214)</t>
  </si>
  <si>
    <t>2007-08 (n=219)</t>
  </si>
  <si>
    <t>2007-08 (n=226)</t>
  </si>
  <si>
    <t>2007-08 (n=223)</t>
  </si>
  <si>
    <t>Proficient/Advanced</t>
  </si>
  <si>
    <t>Basic/Below</t>
  </si>
  <si>
    <t>Year</t>
  </si>
  <si>
    <t>2007-08</t>
  </si>
  <si>
    <t>2008-09</t>
  </si>
  <si>
    <t>2009-10</t>
  </si>
  <si>
    <t>2010-11</t>
  </si>
  <si>
    <t>2011-12</t>
  </si>
  <si>
    <t>Seventh Grade</t>
  </si>
  <si>
    <t>Sixth Grade</t>
  </si>
  <si>
    <t>Eighth Grade</t>
  </si>
  <si>
    <t>Percentage</t>
  </si>
  <si>
    <t>Adv./Pro.</t>
  </si>
  <si>
    <t>(B) 2008-09</t>
  </si>
  <si>
    <t>(A) 2007-08</t>
  </si>
  <si>
    <t>(C) 2009-10</t>
  </si>
  <si>
    <t>(A) 2008-09</t>
  </si>
  <si>
    <t>(B) 2009-10</t>
  </si>
  <si>
    <t>(C) 2010-11</t>
  </si>
  <si>
    <t>(A) 2009-10</t>
  </si>
  <si>
    <t>(B) 2010-11</t>
  </si>
  <si>
    <t>(C) 2011-12</t>
  </si>
  <si>
    <t xml:space="preserve"> 2010-11</t>
  </si>
  <si>
    <t xml:space="preserve"> 2011-12</t>
  </si>
  <si>
    <t>Cohort A</t>
  </si>
  <si>
    <t>Cohort B</t>
  </si>
  <si>
    <t>Cohort C</t>
  </si>
  <si>
    <t>Numer of Students in Each Category</t>
    <phoneticPr fontId="2" type="noConversion"/>
  </si>
  <si>
    <t>Below Basic</t>
    <phoneticPr fontId="2" type="noConversion"/>
  </si>
  <si>
    <t>Basic</t>
    <phoneticPr fontId="2" type="noConversion"/>
  </si>
  <si>
    <t>Proficient</t>
    <phoneticPr fontId="2" type="noConversion"/>
  </si>
  <si>
    <t>Advanced</t>
    <phoneticPr fontId="2" type="noConversion"/>
  </si>
  <si>
    <t>Goal Met?</t>
    <phoneticPr fontId="2" type="noConversion"/>
  </si>
  <si>
    <t>Dataset 2</t>
    <phoneticPr fontId="2" type="noConversion"/>
  </si>
  <si>
    <t>Number</t>
    <phoneticPr fontId="2" type="noConversion"/>
  </si>
  <si>
    <t>Building Assessment Results for a Common Assesment Given to All Students in the same Grade on the same Day</t>
    <phoneticPr fontId="2" type="noConversion"/>
  </si>
  <si>
    <t>Percentage</t>
    <phoneticPr fontId="2" type="noConversion"/>
  </si>
  <si>
    <t>Student ID</t>
    <phoneticPr fontId="2" type="noConversion"/>
  </si>
  <si>
    <t>Gender</t>
    <phoneticPr fontId="2" type="noConversion"/>
  </si>
  <si>
    <t>Ethnicity</t>
    <phoneticPr fontId="2" type="noConversion"/>
  </si>
  <si>
    <t>English Prof</t>
    <phoneticPr fontId="2" type="noConversion"/>
  </si>
  <si>
    <t>Score</t>
    <phoneticPr fontId="2" type="noConversion"/>
  </si>
  <si>
    <t>Teacher</t>
    <phoneticPr fontId="2" type="noConversion"/>
  </si>
  <si>
    <t>As</t>
    <phoneticPr fontId="2" type="noConversion"/>
  </si>
  <si>
    <t>EP</t>
    <phoneticPr fontId="2" type="noConversion"/>
  </si>
  <si>
    <t>Average for Entire Class</t>
    <phoneticPr fontId="2" type="noConversion"/>
  </si>
  <si>
    <t>W</t>
    <phoneticPr fontId="2" type="noConversion"/>
  </si>
  <si>
    <t>EP</t>
    <phoneticPr fontId="2" type="noConversion"/>
  </si>
  <si>
    <t>Proficient/Advanced</t>
    <phoneticPr fontId="2" type="noConversion"/>
  </si>
  <si>
    <t>No</t>
    <phoneticPr fontId="2" type="noConversion"/>
  </si>
  <si>
    <t>Hi</t>
    <phoneticPr fontId="2" type="noConversion"/>
  </si>
  <si>
    <t>LEP/EL</t>
    <phoneticPr fontId="2" type="noConversion"/>
  </si>
  <si>
    <t>AA</t>
    <phoneticPr fontId="2" type="noConversion"/>
  </si>
  <si>
    <t>Averages by Gender</t>
    <phoneticPr fontId="2" type="noConversion"/>
  </si>
  <si>
    <t>Males</t>
    <phoneticPr fontId="2" type="noConversion"/>
  </si>
  <si>
    <t>Females</t>
    <phoneticPr fontId="2" type="noConversion"/>
  </si>
  <si>
    <t>Number</t>
    <phoneticPr fontId="2" type="noConversion"/>
  </si>
  <si>
    <t>Percentage</t>
    <phoneticPr fontId="2" type="noConversion"/>
  </si>
  <si>
    <t>Averages by Teacher</t>
    <phoneticPr fontId="2" type="noConversion"/>
  </si>
  <si>
    <t>Teacher A</t>
    <phoneticPr fontId="2" type="noConversion"/>
  </si>
  <si>
    <t>Teacher B</t>
    <phoneticPr fontId="2" type="noConversion"/>
  </si>
  <si>
    <t>*Only Cohort A was ableto score 50% or higher at proficient or advanced for each year.</t>
  </si>
  <si>
    <t>Below/
Basic</t>
  </si>
  <si>
    <t>Proficient/
Advanced</t>
  </si>
  <si>
    <t>&gt; or =50%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</si>
</sst>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Verdana"/>
    </font>
    <font>
      <sz val="8"/>
      <name val="Verdana"/>
    </font>
    <font>
      <sz val="12"/>
      <name val="Arial"/>
    </font>
    <font>
      <b/>
      <sz val="12"/>
      <name val="Arial"/>
    </font>
    <font>
      <sz val="12"/>
      <name val="Verdana"/>
    </font>
    <font>
      <sz val="12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9"/>
      <color indexed="81"/>
      <name val="Verdana"/>
      <family val="2"/>
    </font>
    <font>
      <sz val="9"/>
      <color indexed="81"/>
      <name val="Verdana"/>
      <family val="2"/>
    </font>
    <font>
      <u/>
      <sz val="10"/>
      <name val="Verdana"/>
      <family val="2"/>
    </font>
    <font>
      <sz val="10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7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9" fontId="2" fillId="0" borderId="0" xfId="0" applyNumberFormat="1" applyFont="1"/>
    <xf numFmtId="9" fontId="4" fillId="0" borderId="0" xfId="0" applyNumberFormat="1" applyFont="1"/>
    <xf numFmtId="1" fontId="2" fillId="0" borderId="0" xfId="0" applyNumberFormat="1" applyFont="1"/>
    <xf numFmtId="1" fontId="4" fillId="0" borderId="0" xfId="0" applyNumberFormat="1" applyFont="1"/>
    <xf numFmtId="0" fontId="5" fillId="0" borderId="0" xfId="0" applyFont="1"/>
    <xf numFmtId="0" fontId="6" fillId="0" borderId="0" xfId="0" applyFont="1"/>
    <xf numFmtId="0" fontId="4" fillId="0" borderId="0" xfId="0" applyNumberFormat="1" applyFont="1"/>
    <xf numFmtId="0" fontId="2" fillId="0" borderId="0" xfId="0" applyNumberFormat="1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14" fontId="6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8" fillId="0" borderId="0" xfId="1" applyFont="1"/>
    <xf numFmtId="0" fontId="6" fillId="0" borderId="0" xfId="1"/>
    <xf numFmtId="0" fontId="7" fillId="0" borderId="0" xfId="1" applyFont="1" applyAlignment="1">
      <alignment horizontal="center"/>
    </xf>
    <xf numFmtId="0" fontId="6" fillId="0" borderId="0" xfId="1" applyAlignment="1"/>
    <xf numFmtId="0" fontId="7" fillId="0" borderId="0" xfId="1" applyFont="1"/>
    <xf numFmtId="0" fontId="9" fillId="0" borderId="0" xfId="1" applyFont="1"/>
    <xf numFmtId="0" fontId="8" fillId="0" borderId="0" xfId="1" applyFont="1" applyAlignment="1">
      <alignment horizontal="left" wrapText="1"/>
    </xf>
    <xf numFmtId="0" fontId="7" fillId="0" borderId="0" xfId="1" applyFont="1" applyAlignment="1">
      <alignment horizontal="center"/>
    </xf>
    <xf numFmtId="0" fontId="6" fillId="0" borderId="0" xfId="1" applyAlignment="1">
      <alignment horizontal="center"/>
    </xf>
    <xf numFmtId="0" fontId="6" fillId="0" borderId="0" xfId="1" applyAlignment="1">
      <alignment horizontal="center"/>
    </xf>
    <xf numFmtId="0" fontId="0" fillId="0" borderId="0" xfId="0" applyAlignment="1">
      <alignment horizontal="center"/>
    </xf>
    <xf numFmtId="0" fontId="7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9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" fontId="0" fillId="0" borderId="14" xfId="0" applyNumberFormat="1" applyBorder="1" applyAlignment="1">
      <alignment horizontal="center"/>
    </xf>
    <xf numFmtId="9" fontId="0" fillId="0" borderId="14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9" fontId="0" fillId="0" borderId="7" xfId="0" applyNumberFormat="1" applyBorder="1" applyAlignment="1">
      <alignment horizontal="center"/>
    </xf>
    <xf numFmtId="0" fontId="6" fillId="0" borderId="11" xfId="0" applyFont="1" applyBorder="1" applyAlignment="1">
      <alignment vertical="top"/>
    </xf>
    <xf numFmtId="9" fontId="0" fillId="0" borderId="17" xfId="0" applyNumberForma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9" fontId="6" fillId="0" borderId="0" xfId="1" applyNumberFormat="1" applyAlignment="1">
      <alignment horizontal="center"/>
    </xf>
    <xf numFmtId="0" fontId="12" fillId="0" borderId="0" xfId="1" applyFont="1" applyAlignment="1">
      <alignment horizontal="center"/>
    </xf>
    <xf numFmtId="0" fontId="7" fillId="0" borderId="14" xfId="1" applyFont="1" applyBorder="1" applyAlignment="1">
      <alignment horizontal="center" wrapText="1"/>
    </xf>
    <xf numFmtId="0" fontId="7" fillId="0" borderId="14" xfId="1" applyFont="1" applyBorder="1" applyAlignment="1">
      <alignment horizontal="center"/>
    </xf>
    <xf numFmtId="0" fontId="6" fillId="0" borderId="14" xfId="1" applyBorder="1" applyAlignment="1">
      <alignment horizontal="center"/>
    </xf>
    <xf numFmtId="0" fontId="6" fillId="0" borderId="19" xfId="1" applyBorder="1" applyAlignment="1">
      <alignment horizontal="center"/>
    </xf>
    <xf numFmtId="0" fontId="6" fillId="0" borderId="0" xfId="1" applyBorder="1" applyAlignment="1">
      <alignment horizontal="center"/>
    </xf>
    <xf numFmtId="0" fontId="7" fillId="0" borderId="18" xfId="1" applyFont="1" applyBorder="1" applyAlignment="1">
      <alignment horizontal="center"/>
    </xf>
    <xf numFmtId="0" fontId="6" fillId="0" borderId="20" xfId="1" applyBorder="1" applyAlignment="1">
      <alignment horizontal="center"/>
    </xf>
    <xf numFmtId="9" fontId="7" fillId="0" borderId="0" xfId="1" applyNumberFormat="1" applyFont="1" applyAlignment="1">
      <alignment horizontal="center"/>
    </xf>
    <xf numFmtId="0" fontId="13" fillId="0" borderId="10" xfId="0" applyFon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Cohort</a:t>
            </a:r>
            <a:r>
              <a:rPr lang="en-US" baseline="0"/>
              <a:t> Data 2007-2012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District!$J$31</c:f>
              <c:strCache>
                <c:ptCount val="1"/>
                <c:pt idx="0">
                  <c:v>Cohort A</c:v>
                </c:pt>
              </c:strCache>
            </c:strRef>
          </c:tx>
          <c:invertIfNegative val="0"/>
          <c:cat>
            <c:strRef>
              <c:f>District!$I$32:$I$36</c:f>
              <c:strCache>
                <c:ptCount val="5"/>
                <c:pt idx="0">
                  <c:v>2007-08</c:v>
                </c:pt>
                <c:pt idx="1">
                  <c:v>2008-09</c:v>
                </c:pt>
                <c:pt idx="2">
                  <c:v>2009-10</c:v>
                </c:pt>
                <c:pt idx="3">
                  <c:v>2010-11</c:v>
                </c:pt>
                <c:pt idx="4">
                  <c:v>2011-12</c:v>
                </c:pt>
              </c:strCache>
            </c:strRef>
          </c:cat>
          <c:val>
            <c:numRef>
              <c:f>District!$J$32:$J$36</c:f>
              <c:numCache>
                <c:formatCode>0%</c:formatCode>
                <c:ptCount val="5"/>
                <c:pt idx="0">
                  <c:v>0.59</c:v>
                </c:pt>
                <c:pt idx="1">
                  <c:v>0.55000000000000004</c:v>
                </c:pt>
                <c:pt idx="2">
                  <c:v>0.51</c:v>
                </c:pt>
              </c:numCache>
            </c:numRef>
          </c:val>
        </c:ser>
        <c:ser>
          <c:idx val="1"/>
          <c:order val="1"/>
          <c:tx>
            <c:strRef>
              <c:f>District!$K$31</c:f>
              <c:strCache>
                <c:ptCount val="1"/>
                <c:pt idx="0">
                  <c:v>Cohort B</c:v>
                </c:pt>
              </c:strCache>
            </c:strRef>
          </c:tx>
          <c:invertIfNegative val="0"/>
          <c:cat>
            <c:strRef>
              <c:f>District!$I$32:$I$36</c:f>
              <c:strCache>
                <c:ptCount val="5"/>
                <c:pt idx="0">
                  <c:v>2007-08</c:v>
                </c:pt>
                <c:pt idx="1">
                  <c:v>2008-09</c:v>
                </c:pt>
                <c:pt idx="2">
                  <c:v>2009-10</c:v>
                </c:pt>
                <c:pt idx="3">
                  <c:v>2010-11</c:v>
                </c:pt>
                <c:pt idx="4">
                  <c:v>2011-12</c:v>
                </c:pt>
              </c:strCache>
            </c:strRef>
          </c:cat>
          <c:val>
            <c:numRef>
              <c:f>District!$K$32:$K$36</c:f>
              <c:numCache>
                <c:formatCode>0%</c:formatCode>
                <c:ptCount val="5"/>
                <c:pt idx="1">
                  <c:v>0.54</c:v>
                </c:pt>
                <c:pt idx="2">
                  <c:v>0.48</c:v>
                </c:pt>
                <c:pt idx="3">
                  <c:v>0.49</c:v>
                </c:pt>
              </c:numCache>
            </c:numRef>
          </c:val>
        </c:ser>
        <c:ser>
          <c:idx val="2"/>
          <c:order val="2"/>
          <c:tx>
            <c:strRef>
              <c:f>District!$L$31</c:f>
              <c:strCache>
                <c:ptCount val="1"/>
                <c:pt idx="0">
                  <c:v>Cohort C</c:v>
                </c:pt>
              </c:strCache>
            </c:strRef>
          </c:tx>
          <c:invertIfNegative val="0"/>
          <c:cat>
            <c:strRef>
              <c:f>District!$I$32:$I$36</c:f>
              <c:strCache>
                <c:ptCount val="5"/>
                <c:pt idx="0">
                  <c:v>2007-08</c:v>
                </c:pt>
                <c:pt idx="1">
                  <c:v>2008-09</c:v>
                </c:pt>
                <c:pt idx="2">
                  <c:v>2009-10</c:v>
                </c:pt>
                <c:pt idx="3">
                  <c:v>2010-11</c:v>
                </c:pt>
                <c:pt idx="4">
                  <c:v>2011-12</c:v>
                </c:pt>
              </c:strCache>
            </c:strRef>
          </c:cat>
          <c:val>
            <c:numRef>
              <c:f>District!$L$32:$L$36</c:f>
              <c:numCache>
                <c:formatCode>0%</c:formatCode>
                <c:ptCount val="5"/>
                <c:pt idx="2">
                  <c:v>0.52</c:v>
                </c:pt>
                <c:pt idx="3">
                  <c:v>0.5</c:v>
                </c:pt>
                <c:pt idx="4">
                  <c:v>0.37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9044992"/>
        <c:axId val="39052416"/>
      </c:barChart>
      <c:catAx>
        <c:axId val="39044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39052416"/>
        <c:crosses val="autoZero"/>
        <c:auto val="1"/>
        <c:lblAlgn val="ctr"/>
        <c:lblOffset val="100"/>
        <c:noMultiLvlLbl val="0"/>
      </c:catAx>
      <c:valAx>
        <c:axId val="3905241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Advanced/ </a:t>
                </a:r>
              </a:p>
              <a:p>
                <a:pPr>
                  <a:defRPr/>
                </a:pPr>
                <a:r>
                  <a:rPr lang="en-US"/>
                  <a:t>Proficient</a:t>
                </a:r>
              </a:p>
            </c:rich>
          </c:tx>
          <c:layout>
            <c:manualLayout>
              <c:xMode val="edge"/>
              <c:yMode val="edge"/>
              <c:x val="5.3175773006163222E-3"/>
              <c:y val="0.41346237970253724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crossAx val="390449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37</xdr:row>
      <xdr:rowOff>62440</xdr:rowOff>
    </xdr:from>
    <xdr:to>
      <xdr:col>14</xdr:col>
      <xdr:colOff>828675</xdr:colOff>
      <xdr:row>51</xdr:row>
      <xdr:rowOff>128057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tabSelected="1" showWhiteSpace="0" view="pageLayout" topLeftCell="I1" zoomScale="110" zoomScalePageLayoutView="110" workbookViewId="0">
      <selection activeCell="Q18" sqref="Q18"/>
    </sheetView>
  </sheetViews>
  <sheetFormatPr defaultColWidth="11" defaultRowHeight="12.75" x14ac:dyDescent="0.2"/>
  <cols>
    <col min="2" max="2" width="14.625" customWidth="1"/>
    <col min="8" max="8" width="18.875" bestFit="1" customWidth="1"/>
    <col min="9" max="9" width="17.75" bestFit="1" customWidth="1"/>
    <col min="10" max="10" width="13" bestFit="1" customWidth="1"/>
    <col min="11" max="11" width="20.125" bestFit="1" customWidth="1"/>
    <col min="12" max="12" width="12.625" bestFit="1" customWidth="1"/>
    <col min="13" max="13" width="13.5" bestFit="1" customWidth="1"/>
  </cols>
  <sheetData>
    <row r="1" spans="1:16" ht="15" x14ac:dyDescent="0.2">
      <c r="A1" s="3"/>
      <c r="B1" s="3"/>
      <c r="C1" s="3"/>
      <c r="D1" s="3"/>
      <c r="E1" s="3"/>
      <c r="F1" s="3"/>
      <c r="G1" s="3"/>
      <c r="I1" s="29" t="s">
        <v>39</v>
      </c>
      <c r="J1" s="30"/>
      <c r="K1" s="30"/>
      <c r="L1" s="30"/>
      <c r="M1" s="40" t="s">
        <v>41</v>
      </c>
      <c r="N1" s="40"/>
      <c r="O1" s="72"/>
    </row>
    <row r="2" spans="1:16" ht="15" x14ac:dyDescent="0.2">
      <c r="A2" s="3"/>
      <c r="B2" s="3"/>
      <c r="C2" s="3"/>
      <c r="D2" s="3"/>
      <c r="E2" s="3"/>
      <c r="F2" s="3"/>
      <c r="G2" s="3"/>
      <c r="I2" s="32" t="s">
        <v>32</v>
      </c>
      <c r="J2" s="33" t="s">
        <v>31</v>
      </c>
      <c r="K2" s="33" t="s">
        <v>30</v>
      </c>
      <c r="L2" s="33"/>
      <c r="M2" s="33" t="s">
        <v>31</v>
      </c>
      <c r="N2" s="33" t="s">
        <v>42</v>
      </c>
      <c r="O2" s="39" t="s">
        <v>94</v>
      </c>
    </row>
    <row r="3" spans="1:16" ht="15.75" x14ac:dyDescent="0.25">
      <c r="A3" s="2" t="s">
        <v>11</v>
      </c>
      <c r="B3" s="3"/>
      <c r="C3" s="3"/>
      <c r="D3" s="3"/>
      <c r="E3" s="3"/>
      <c r="F3" s="3"/>
      <c r="G3" s="3"/>
      <c r="I3" s="35" t="s">
        <v>44</v>
      </c>
      <c r="J3" s="41">
        <f>SUM(C18:D18)</f>
        <v>89</v>
      </c>
      <c r="K3" s="42">
        <f>SUM(E18:F18)</f>
        <v>130</v>
      </c>
      <c r="L3" s="41"/>
      <c r="M3" s="43">
        <f>89/219</f>
        <v>0.40639269406392692</v>
      </c>
      <c r="N3" s="43">
        <f>130/219</f>
        <v>0.59360730593607303</v>
      </c>
      <c r="O3" s="34" t="str">
        <f>IF(N3&gt;49.99%,"Yes","No")</f>
        <v>Yes</v>
      </c>
    </row>
    <row r="4" spans="1:16" ht="15" x14ac:dyDescent="0.2">
      <c r="A4" s="1" t="s">
        <v>4</v>
      </c>
      <c r="B4" s="3"/>
      <c r="C4" s="3"/>
      <c r="D4" s="3"/>
      <c r="E4" s="3"/>
      <c r="F4" s="3"/>
      <c r="G4" s="3"/>
      <c r="I4" s="36" t="s">
        <v>43</v>
      </c>
      <c r="J4" s="41">
        <f>SUM(C19:D19)</f>
        <v>107</v>
      </c>
      <c r="K4" s="44">
        <f>SUM(E19:F19)</f>
        <v>126</v>
      </c>
      <c r="L4" s="41"/>
      <c r="M4" s="43">
        <f>107/233</f>
        <v>0.45922746781115881</v>
      </c>
      <c r="N4" s="43">
        <f>126/233</f>
        <v>0.54077253218884125</v>
      </c>
      <c r="O4" s="34" t="str">
        <f t="shared" ref="O4:O7" si="0">IF(N4&gt;49.99%,"Yes","No")</f>
        <v>Yes</v>
      </c>
    </row>
    <row r="5" spans="1:16" ht="15" x14ac:dyDescent="0.2">
      <c r="A5" s="3"/>
      <c r="B5" s="3"/>
      <c r="C5" s="3"/>
      <c r="D5" s="3"/>
      <c r="E5" s="3"/>
      <c r="F5" s="3"/>
      <c r="G5" s="3"/>
      <c r="I5" s="36" t="s">
        <v>45</v>
      </c>
      <c r="J5" s="41">
        <f>SUM(C20:D20)</f>
        <v>116</v>
      </c>
      <c r="K5" s="44">
        <f>SUM(E20:F20)</f>
        <v>124</v>
      </c>
      <c r="L5" s="41"/>
      <c r="M5" s="43">
        <f>116/240</f>
        <v>0.48333333333333334</v>
      </c>
      <c r="N5" s="43">
        <f>124/240</f>
        <v>0.51666666666666672</v>
      </c>
      <c r="O5" s="34" t="str">
        <f t="shared" si="0"/>
        <v>Yes</v>
      </c>
    </row>
    <row r="6" spans="1:16" ht="15.75" x14ac:dyDescent="0.25">
      <c r="A6" s="2" t="s">
        <v>12</v>
      </c>
      <c r="B6" s="1"/>
      <c r="C6" s="1"/>
      <c r="D6" s="1"/>
      <c r="E6" s="1"/>
      <c r="F6" s="1"/>
      <c r="G6" s="3"/>
      <c r="I6" s="36" t="s">
        <v>52</v>
      </c>
      <c r="J6" s="41">
        <f>SUM(C21:D21)</f>
        <v>103</v>
      </c>
      <c r="K6" s="44">
        <f>SUM(E21:F21)</f>
        <v>141</v>
      </c>
      <c r="L6" s="41"/>
      <c r="M6" s="43">
        <f>103/244</f>
        <v>0.42213114754098363</v>
      </c>
      <c r="N6" s="43">
        <f>141/244</f>
        <v>0.57786885245901642</v>
      </c>
      <c r="O6" s="34" t="str">
        <f t="shared" si="0"/>
        <v>Yes</v>
      </c>
    </row>
    <row r="7" spans="1:16" ht="15" x14ac:dyDescent="0.2">
      <c r="A7" s="1" t="s">
        <v>5</v>
      </c>
      <c r="B7" s="1"/>
      <c r="C7" s="1"/>
      <c r="D7" s="1"/>
      <c r="E7" s="1"/>
      <c r="F7" s="1"/>
      <c r="G7" s="3"/>
      <c r="I7" s="37" t="s">
        <v>53</v>
      </c>
      <c r="J7" s="45">
        <f>SUM(C22:D22)</f>
        <v>122</v>
      </c>
      <c r="K7" s="46">
        <f>SUM(E22:F22)</f>
        <v>127</v>
      </c>
      <c r="L7" s="45"/>
      <c r="M7" s="47">
        <f>122/249</f>
        <v>0.48995983935742971</v>
      </c>
      <c r="N7" s="47">
        <f>127/249</f>
        <v>0.51004016064257029</v>
      </c>
      <c r="O7" s="38" t="str">
        <f t="shared" si="0"/>
        <v>Yes</v>
      </c>
    </row>
    <row r="8" spans="1:16" ht="15" x14ac:dyDescent="0.2">
      <c r="A8" s="1"/>
      <c r="B8" s="1"/>
      <c r="C8" s="1" t="s">
        <v>6</v>
      </c>
      <c r="D8" s="1" t="s">
        <v>7</v>
      </c>
      <c r="E8" s="1" t="s">
        <v>8</v>
      </c>
      <c r="F8" s="1" t="s">
        <v>9</v>
      </c>
      <c r="G8" s="3"/>
      <c r="H8" s="8"/>
    </row>
    <row r="9" spans="1:16" ht="15" x14ac:dyDescent="0.2">
      <c r="A9" s="1"/>
      <c r="B9" s="1" t="s">
        <v>27</v>
      </c>
      <c r="C9" s="4">
        <v>0.13</v>
      </c>
      <c r="D9" s="4">
        <v>0.27</v>
      </c>
      <c r="E9" s="4">
        <v>0.49</v>
      </c>
      <c r="F9" s="4">
        <v>0.1</v>
      </c>
      <c r="G9" s="3"/>
      <c r="I9" s="29" t="s">
        <v>38</v>
      </c>
      <c r="J9" s="30"/>
      <c r="K9" s="30"/>
      <c r="L9" s="30"/>
      <c r="M9" s="40" t="s">
        <v>41</v>
      </c>
      <c r="N9" s="40"/>
      <c r="O9" s="31"/>
    </row>
    <row r="10" spans="1:16" ht="15" x14ac:dyDescent="0.2">
      <c r="A10" s="1"/>
      <c r="B10" s="1" t="s">
        <v>24</v>
      </c>
      <c r="C10" s="4">
        <v>0.28000000000000003</v>
      </c>
      <c r="D10" s="4">
        <v>0.18</v>
      </c>
      <c r="E10" s="4">
        <v>0.39</v>
      </c>
      <c r="F10" s="4">
        <v>0.15</v>
      </c>
      <c r="G10" s="3"/>
      <c r="H10" s="9"/>
      <c r="I10" s="32" t="s">
        <v>32</v>
      </c>
      <c r="J10" s="33" t="s">
        <v>31</v>
      </c>
      <c r="K10" s="33" t="s">
        <v>30</v>
      </c>
      <c r="L10" s="33"/>
      <c r="M10" s="33" t="s">
        <v>31</v>
      </c>
      <c r="N10" s="33" t="s">
        <v>42</v>
      </c>
      <c r="O10" s="39" t="s">
        <v>94</v>
      </c>
    </row>
    <row r="11" spans="1:16" ht="15" x14ac:dyDescent="0.2">
      <c r="A11" s="1"/>
      <c r="B11" s="1" t="s">
        <v>21</v>
      </c>
      <c r="C11" s="4">
        <v>0.2</v>
      </c>
      <c r="D11" s="4">
        <v>0.28999999999999998</v>
      </c>
      <c r="E11" s="4">
        <v>0.34</v>
      </c>
      <c r="F11" s="4">
        <v>0.18</v>
      </c>
      <c r="G11" s="3"/>
      <c r="I11" s="35" t="s">
        <v>33</v>
      </c>
      <c r="J11" s="44">
        <f>SUM(C37:D37)</f>
        <v>125</v>
      </c>
      <c r="K11" s="44">
        <f>SUM(E37:F37)</f>
        <v>101</v>
      </c>
      <c r="L11" s="41"/>
      <c r="M11" s="43">
        <f>125/226</f>
        <v>0.55309734513274333</v>
      </c>
      <c r="N11" s="43">
        <f>101/226</f>
        <v>0.44690265486725661</v>
      </c>
      <c r="O11" s="34" t="str">
        <f>IF(N11&gt;49.99%,"Yes","No")</f>
        <v>No</v>
      </c>
    </row>
    <row r="12" spans="1:16" ht="15" x14ac:dyDescent="0.2">
      <c r="A12" s="1"/>
      <c r="B12" s="1" t="s">
        <v>18</v>
      </c>
      <c r="C12" s="4">
        <v>0.15</v>
      </c>
      <c r="D12" s="4">
        <v>0.27</v>
      </c>
      <c r="E12" s="4">
        <v>0.37</v>
      </c>
      <c r="F12" s="4">
        <v>0.21</v>
      </c>
      <c r="G12" s="3"/>
      <c r="I12" s="36" t="s">
        <v>46</v>
      </c>
      <c r="J12" s="44">
        <f>SUM(C38:D38)</f>
        <v>107</v>
      </c>
      <c r="K12" s="44">
        <f>SUM(E38:F38)</f>
        <v>131</v>
      </c>
      <c r="L12" s="41"/>
      <c r="M12" s="43">
        <f>107/238</f>
        <v>0.44957983193277312</v>
      </c>
      <c r="N12" s="43">
        <f>131/238</f>
        <v>0.55042016806722693</v>
      </c>
      <c r="O12" s="34" t="str">
        <f t="shared" ref="O12:O15" si="1">IF(N12&gt;49.99%,"Yes","No")</f>
        <v>Yes</v>
      </c>
      <c r="P12" s="33"/>
    </row>
    <row r="13" spans="1:16" ht="15" x14ac:dyDescent="0.2">
      <c r="A13" s="1"/>
      <c r="B13" s="1" t="s">
        <v>15</v>
      </c>
      <c r="C13" s="4">
        <v>0.18</v>
      </c>
      <c r="D13" s="4">
        <v>0.31</v>
      </c>
      <c r="E13" s="4">
        <v>0.37</v>
      </c>
      <c r="F13" s="4">
        <v>0.14000000000000001</v>
      </c>
      <c r="G13" s="3"/>
      <c r="I13" s="36" t="s">
        <v>47</v>
      </c>
      <c r="J13" s="44">
        <f>SUM(C39:D39)</f>
        <v>114</v>
      </c>
      <c r="K13" s="44">
        <f>SUM(E39:F39)</f>
        <v>104</v>
      </c>
      <c r="L13" s="41"/>
      <c r="M13" s="43">
        <f>114/218</f>
        <v>0.52293577981651373</v>
      </c>
      <c r="N13" s="43">
        <f>104/218</f>
        <v>0.47706422018348627</v>
      </c>
      <c r="O13" s="34" t="str">
        <f t="shared" si="1"/>
        <v>No</v>
      </c>
    </row>
    <row r="14" spans="1:16" ht="15" x14ac:dyDescent="0.2">
      <c r="A14" s="3"/>
      <c r="B14" s="3"/>
      <c r="C14" s="5"/>
      <c r="D14" s="5"/>
      <c r="E14" s="5"/>
      <c r="F14" s="5"/>
      <c r="G14" s="3"/>
      <c r="I14" s="36" t="s">
        <v>48</v>
      </c>
      <c r="J14" s="44">
        <f>SUM(C40:D40)</f>
        <v>121</v>
      </c>
      <c r="K14" s="44">
        <f>SUM(E40:F40)</f>
        <v>121</v>
      </c>
      <c r="L14" s="41"/>
      <c r="M14" s="43">
        <f>121/242</f>
        <v>0.5</v>
      </c>
      <c r="N14" s="43">
        <f>121/242</f>
        <v>0.5</v>
      </c>
      <c r="O14" s="34" t="str">
        <f t="shared" si="1"/>
        <v>Yes</v>
      </c>
    </row>
    <row r="15" spans="1:16" ht="15" x14ac:dyDescent="0.2">
      <c r="A15" s="3"/>
      <c r="B15" s="3"/>
      <c r="C15" s="3"/>
      <c r="D15" s="3"/>
      <c r="E15" s="3"/>
      <c r="F15" s="3"/>
      <c r="G15" s="3"/>
      <c r="I15" s="37" t="s">
        <v>53</v>
      </c>
      <c r="J15" s="46">
        <f>SUM(C41:D41)</f>
        <v>132</v>
      </c>
      <c r="K15" s="46">
        <f>SUM(E41:F41)</f>
        <v>100</v>
      </c>
      <c r="L15" s="45"/>
      <c r="M15" s="47">
        <f>132/232</f>
        <v>0.56896551724137934</v>
      </c>
      <c r="N15" s="47">
        <f>100/232</f>
        <v>0.43103448275862066</v>
      </c>
      <c r="O15" s="38" t="str">
        <f t="shared" si="1"/>
        <v>No</v>
      </c>
    </row>
    <row r="16" spans="1:16" ht="15" x14ac:dyDescent="0.2">
      <c r="A16" s="3"/>
      <c r="B16" s="3"/>
      <c r="C16" s="3"/>
      <c r="D16" s="3"/>
      <c r="E16" s="3"/>
      <c r="F16" s="3"/>
      <c r="G16" s="3"/>
      <c r="I16" s="12"/>
      <c r="J16" s="48"/>
      <c r="K16" s="48"/>
      <c r="L16" s="28"/>
      <c r="M16" s="28"/>
      <c r="N16" s="28"/>
      <c r="O16" s="28"/>
    </row>
    <row r="17" spans="1:15" ht="15" x14ac:dyDescent="0.2">
      <c r="A17" s="1" t="s">
        <v>10</v>
      </c>
      <c r="B17" s="1"/>
      <c r="C17" s="1" t="s">
        <v>6</v>
      </c>
      <c r="D17" s="1" t="s">
        <v>7</v>
      </c>
      <c r="E17" s="1" t="s">
        <v>8</v>
      </c>
      <c r="F17" s="1" t="s">
        <v>9</v>
      </c>
      <c r="G17" s="3"/>
      <c r="I17" s="29" t="s">
        <v>40</v>
      </c>
      <c r="J17" s="49"/>
      <c r="K17" s="49"/>
      <c r="L17" s="49"/>
      <c r="M17" s="40" t="s">
        <v>41</v>
      </c>
      <c r="N17" s="40"/>
      <c r="O17" s="50"/>
    </row>
    <row r="18" spans="1:15" ht="15" x14ac:dyDescent="0.2">
      <c r="A18" s="1"/>
      <c r="B18" s="1" t="s">
        <v>27</v>
      </c>
      <c r="C18" s="11">
        <v>29</v>
      </c>
      <c r="D18" s="11">
        <v>60</v>
      </c>
      <c r="E18" s="6">
        <v>108</v>
      </c>
      <c r="F18" s="11">
        <v>22</v>
      </c>
      <c r="G18" s="3"/>
      <c r="I18" s="32" t="s">
        <v>32</v>
      </c>
      <c r="J18" s="33" t="s">
        <v>31</v>
      </c>
      <c r="K18" s="33" t="s">
        <v>30</v>
      </c>
      <c r="L18" s="33"/>
      <c r="M18" s="33" t="s">
        <v>31</v>
      </c>
      <c r="N18" s="33" t="s">
        <v>42</v>
      </c>
      <c r="O18" s="39" t="s">
        <v>94</v>
      </c>
    </row>
    <row r="19" spans="1:15" ht="15" x14ac:dyDescent="0.2">
      <c r="A19" s="1"/>
      <c r="B19" s="1" t="s">
        <v>24</v>
      </c>
      <c r="C19" s="11">
        <v>66</v>
      </c>
      <c r="D19" s="11">
        <v>41</v>
      </c>
      <c r="E19" s="6">
        <v>90</v>
      </c>
      <c r="F19" s="11">
        <v>36</v>
      </c>
      <c r="G19" s="3"/>
      <c r="I19" s="35" t="s">
        <v>33</v>
      </c>
      <c r="J19" s="44">
        <f>SUM(C56:D56)</f>
        <v>121</v>
      </c>
      <c r="K19" s="44">
        <f>SUM(E56:F56)</f>
        <v>102</v>
      </c>
      <c r="L19" s="41"/>
      <c r="M19" s="43">
        <f>121/223</f>
        <v>0.54260089686098656</v>
      </c>
      <c r="N19" s="43">
        <f>102/223</f>
        <v>0.45739910313901344</v>
      </c>
      <c r="O19" s="34" t="str">
        <f>IF(N19&gt;49.99%,"Yes","No")</f>
        <v>No</v>
      </c>
    </row>
    <row r="20" spans="1:15" ht="15" x14ac:dyDescent="0.2">
      <c r="A20" s="1"/>
      <c r="B20" s="1" t="s">
        <v>21</v>
      </c>
      <c r="C20" s="11">
        <v>47</v>
      </c>
      <c r="D20" s="11">
        <v>69</v>
      </c>
      <c r="E20" s="6">
        <v>82</v>
      </c>
      <c r="F20" s="11">
        <v>42</v>
      </c>
      <c r="G20" s="3"/>
      <c r="I20" s="36" t="s">
        <v>34</v>
      </c>
      <c r="J20" s="44">
        <f>SUM(C57:D57)</f>
        <v>104</v>
      </c>
      <c r="K20" s="44">
        <f>SUM(E57:F57)</f>
        <v>110</v>
      </c>
      <c r="L20" s="41"/>
      <c r="M20" s="43">
        <f>104/214</f>
        <v>0.48598130841121495</v>
      </c>
      <c r="N20" s="43">
        <f>110/214</f>
        <v>0.51401869158878499</v>
      </c>
      <c r="O20" s="34" t="str">
        <f t="shared" ref="O20:O22" si="2">IF(N20&gt;49.99%,"Yes","No")</f>
        <v>Yes</v>
      </c>
    </row>
    <row r="21" spans="1:15" ht="15" x14ac:dyDescent="0.2">
      <c r="A21" s="1"/>
      <c r="B21" s="1" t="s">
        <v>18</v>
      </c>
      <c r="C21" s="11">
        <v>37</v>
      </c>
      <c r="D21" s="11">
        <v>66</v>
      </c>
      <c r="E21" s="6">
        <v>90</v>
      </c>
      <c r="F21" s="11">
        <v>51</v>
      </c>
      <c r="G21" s="7"/>
      <c r="I21" s="36" t="s">
        <v>49</v>
      </c>
      <c r="J21" s="44">
        <f>SUM(C58:D58)</f>
        <v>124</v>
      </c>
      <c r="K21" s="44">
        <f>SUM(E58:F58)</f>
        <v>119</v>
      </c>
      <c r="L21" s="41"/>
      <c r="M21" s="43">
        <f>124/243</f>
        <v>0.51028806584362141</v>
      </c>
      <c r="N21" s="43">
        <f>119/243</f>
        <v>0.48971193415637859</v>
      </c>
      <c r="O21" s="34" t="str">
        <f t="shared" si="2"/>
        <v>No</v>
      </c>
    </row>
    <row r="22" spans="1:15" ht="15" x14ac:dyDescent="0.2">
      <c r="A22" s="1"/>
      <c r="B22" s="1" t="s">
        <v>15</v>
      </c>
      <c r="C22" s="11">
        <v>45</v>
      </c>
      <c r="D22" s="11">
        <v>77</v>
      </c>
      <c r="E22" s="6">
        <v>92</v>
      </c>
      <c r="F22" s="11">
        <v>35</v>
      </c>
      <c r="G22" s="3"/>
      <c r="I22" s="36" t="s">
        <v>50</v>
      </c>
      <c r="J22" s="44">
        <f>SUM(C59:D59)</f>
        <v>114</v>
      </c>
      <c r="K22" s="44">
        <f>SUM(E59:F59)</f>
        <v>110</v>
      </c>
      <c r="L22" s="41"/>
      <c r="M22" s="43">
        <f>114/224</f>
        <v>0.5089285714285714</v>
      </c>
      <c r="N22" s="43">
        <f>110/224</f>
        <v>0.49107142857142855</v>
      </c>
      <c r="O22" s="34" t="str">
        <f t="shared" si="2"/>
        <v>No</v>
      </c>
    </row>
    <row r="23" spans="1:15" ht="15" x14ac:dyDescent="0.2">
      <c r="A23" s="3"/>
      <c r="B23" s="3"/>
      <c r="C23" s="10"/>
      <c r="D23" s="10"/>
      <c r="E23" s="10"/>
      <c r="F23" s="10"/>
      <c r="G23" s="3"/>
      <c r="I23" s="37" t="s">
        <v>51</v>
      </c>
      <c r="J23" s="46">
        <f>SUM(C60:D60)</f>
        <v>155</v>
      </c>
      <c r="K23" s="46">
        <f>SUM(E60:F60)</f>
        <v>91</v>
      </c>
      <c r="L23" s="45"/>
      <c r="M23" s="47">
        <f>155/246</f>
        <v>0.63008130081300817</v>
      </c>
      <c r="N23" s="47">
        <f>91/246</f>
        <v>0.36991869918699188</v>
      </c>
      <c r="O23" s="38" t="str">
        <f>IF(N23&gt;49.99%,"Yes","No")</f>
        <v>No</v>
      </c>
    </row>
    <row r="24" spans="1:15" ht="15" x14ac:dyDescent="0.2">
      <c r="A24" s="3"/>
      <c r="B24" s="3"/>
      <c r="C24" s="5"/>
      <c r="D24" s="5"/>
      <c r="E24" s="5"/>
      <c r="F24" s="5"/>
      <c r="G24" s="3"/>
    </row>
    <row r="25" spans="1:15" ht="15" x14ac:dyDescent="0.2">
      <c r="A25" s="3"/>
      <c r="B25" s="3"/>
      <c r="C25" s="3"/>
      <c r="D25" s="3"/>
      <c r="E25" s="3"/>
      <c r="F25" s="3"/>
      <c r="G25" s="3"/>
      <c r="I25" s="12"/>
      <c r="J25" s="14"/>
      <c r="K25" s="13"/>
      <c r="L25" s="14"/>
      <c r="M25" s="13"/>
      <c r="N25" s="14"/>
    </row>
    <row r="26" spans="1:15" ht="15.75" x14ac:dyDescent="0.25">
      <c r="A26" s="2" t="s">
        <v>13</v>
      </c>
      <c r="B26" s="1"/>
      <c r="C26" s="1"/>
      <c r="D26" s="1"/>
      <c r="E26" s="1"/>
      <c r="F26" s="1"/>
      <c r="G26" s="3"/>
      <c r="I26" s="16"/>
      <c r="J26" s="15"/>
      <c r="K26" s="13"/>
      <c r="L26" s="15"/>
      <c r="M26" s="13"/>
      <c r="N26" s="15"/>
    </row>
    <row r="27" spans="1:15" ht="15" x14ac:dyDescent="0.2">
      <c r="A27" s="1" t="s">
        <v>5</v>
      </c>
      <c r="B27" s="1"/>
      <c r="C27" s="1"/>
      <c r="D27" s="1"/>
      <c r="E27" s="1"/>
      <c r="F27" s="1"/>
      <c r="G27" s="3"/>
      <c r="I27" s="17"/>
      <c r="J27" s="15"/>
      <c r="K27" s="13"/>
      <c r="L27" s="15"/>
      <c r="M27" s="13"/>
      <c r="N27" s="15"/>
    </row>
    <row r="28" spans="1:15" ht="15" x14ac:dyDescent="0.2">
      <c r="A28" s="1"/>
      <c r="B28" s="1"/>
      <c r="C28" s="1" t="s">
        <v>6</v>
      </c>
      <c r="D28" s="1" t="s">
        <v>7</v>
      </c>
      <c r="E28" s="1" t="s">
        <v>8</v>
      </c>
      <c r="F28" s="1" t="s">
        <v>9</v>
      </c>
      <c r="G28" s="3"/>
      <c r="I28" s="17"/>
      <c r="J28" s="15"/>
      <c r="K28" s="13"/>
      <c r="L28" s="15"/>
      <c r="M28" s="13"/>
      <c r="N28" s="15"/>
    </row>
    <row r="29" spans="1:15" ht="15" x14ac:dyDescent="0.2">
      <c r="A29" s="1"/>
      <c r="B29" s="1" t="s">
        <v>28</v>
      </c>
      <c r="C29" s="4">
        <v>0.17</v>
      </c>
      <c r="D29" s="4">
        <v>0.38</v>
      </c>
      <c r="E29" s="4">
        <v>0.35</v>
      </c>
      <c r="F29" s="4">
        <v>0.09</v>
      </c>
      <c r="G29" s="3"/>
    </row>
    <row r="30" spans="1:15" ht="15" x14ac:dyDescent="0.2">
      <c r="A30" s="1"/>
      <c r="B30" s="1" t="s">
        <v>25</v>
      </c>
      <c r="C30" s="4">
        <v>0.13</v>
      </c>
      <c r="D30" s="4">
        <v>0.32</v>
      </c>
      <c r="E30" s="4">
        <v>0.47</v>
      </c>
      <c r="F30" s="4">
        <v>0.08</v>
      </c>
      <c r="G30" s="3"/>
    </row>
    <row r="31" spans="1:15" ht="15.75" thickBot="1" x14ac:dyDescent="0.25">
      <c r="A31" s="1"/>
      <c r="B31" s="1" t="s">
        <v>22</v>
      </c>
      <c r="C31" s="4">
        <v>0.17</v>
      </c>
      <c r="D31" s="4">
        <v>0.35</v>
      </c>
      <c r="E31" s="4">
        <v>0.39</v>
      </c>
      <c r="F31" s="4">
        <v>0.09</v>
      </c>
      <c r="G31" s="3"/>
      <c r="I31" s="51" t="s">
        <v>32</v>
      </c>
      <c r="J31" s="51" t="s">
        <v>54</v>
      </c>
      <c r="K31" s="51" t="s">
        <v>55</v>
      </c>
      <c r="L31" s="51" t="s">
        <v>56</v>
      </c>
    </row>
    <row r="32" spans="1:15" ht="15" customHeight="1" x14ac:dyDescent="0.2">
      <c r="A32" s="1"/>
      <c r="B32" s="1" t="s">
        <v>19</v>
      </c>
      <c r="C32" s="4">
        <v>0.11</v>
      </c>
      <c r="D32" s="4">
        <v>0.38</v>
      </c>
      <c r="E32" s="4">
        <v>0.42</v>
      </c>
      <c r="F32" s="4">
        <v>0.09</v>
      </c>
      <c r="G32" s="3"/>
      <c r="I32" s="52" t="s">
        <v>33</v>
      </c>
      <c r="J32" s="53">
        <v>0.59</v>
      </c>
      <c r="K32" s="53"/>
      <c r="L32" s="55"/>
      <c r="M32" s="54"/>
      <c r="N32" s="56" t="s">
        <v>91</v>
      </c>
      <c r="O32" s="57"/>
    </row>
    <row r="33" spans="1:15" ht="15" x14ac:dyDescent="0.2">
      <c r="A33" s="1"/>
      <c r="B33" s="1" t="s">
        <v>16</v>
      </c>
      <c r="C33" s="4">
        <v>0.14000000000000001</v>
      </c>
      <c r="D33" s="4">
        <v>0.43</v>
      </c>
      <c r="E33" s="4">
        <v>0.38</v>
      </c>
      <c r="F33" s="4">
        <v>0.05</v>
      </c>
      <c r="G33" s="3"/>
      <c r="I33" s="52" t="s">
        <v>34</v>
      </c>
      <c r="J33" s="53">
        <v>0.55000000000000004</v>
      </c>
      <c r="K33" s="53">
        <v>0.54</v>
      </c>
      <c r="L33" s="55"/>
      <c r="M33" s="54"/>
      <c r="N33" s="58"/>
      <c r="O33" s="59"/>
    </row>
    <row r="34" spans="1:15" ht="15" x14ac:dyDescent="0.2">
      <c r="A34" s="3"/>
      <c r="B34" s="3"/>
      <c r="C34" s="5"/>
      <c r="D34" s="5"/>
      <c r="E34" s="5"/>
      <c r="F34" s="5"/>
      <c r="G34" s="3"/>
      <c r="I34" s="52" t="s">
        <v>35</v>
      </c>
      <c r="J34" s="53">
        <v>0.51</v>
      </c>
      <c r="K34" s="53">
        <v>0.48</v>
      </c>
      <c r="L34" s="55">
        <v>0.52</v>
      </c>
      <c r="M34" s="54"/>
      <c r="N34" s="58"/>
      <c r="O34" s="59"/>
    </row>
    <row r="35" spans="1:15" ht="15" x14ac:dyDescent="0.2">
      <c r="A35" s="3"/>
      <c r="B35" s="3"/>
      <c r="C35" s="3"/>
      <c r="D35" s="3"/>
      <c r="E35" s="3"/>
      <c r="F35" s="3"/>
      <c r="G35" s="3"/>
      <c r="I35" s="52" t="s">
        <v>36</v>
      </c>
      <c r="J35" s="53"/>
      <c r="K35" s="53">
        <v>0.49</v>
      </c>
      <c r="L35" s="55">
        <v>0.5</v>
      </c>
      <c r="M35" s="54"/>
      <c r="N35" s="58"/>
      <c r="O35" s="59"/>
    </row>
    <row r="36" spans="1:15" ht="15.75" thickBot="1" x14ac:dyDescent="0.25">
      <c r="A36" s="1" t="s">
        <v>10</v>
      </c>
      <c r="B36" s="1"/>
      <c r="C36" s="1" t="s">
        <v>6</v>
      </c>
      <c r="D36" s="1" t="s">
        <v>7</v>
      </c>
      <c r="E36" s="1" t="s">
        <v>8</v>
      </c>
      <c r="F36" s="1" t="s">
        <v>9</v>
      </c>
      <c r="G36" s="3"/>
      <c r="I36" s="52" t="s">
        <v>37</v>
      </c>
      <c r="J36" s="53"/>
      <c r="K36" s="53"/>
      <c r="L36" s="53">
        <v>0.37</v>
      </c>
      <c r="N36" s="60"/>
      <c r="O36" s="61"/>
    </row>
    <row r="37" spans="1:15" ht="15" x14ac:dyDescent="0.2">
      <c r="A37" s="1"/>
      <c r="B37" s="1" t="s">
        <v>28</v>
      </c>
      <c r="C37" s="6">
        <v>38</v>
      </c>
      <c r="D37" s="6">
        <v>87</v>
      </c>
      <c r="E37" s="6">
        <v>80</v>
      </c>
      <c r="F37" s="6">
        <v>21</v>
      </c>
      <c r="G37" s="3"/>
      <c r="I37" s="13"/>
      <c r="J37" s="15"/>
    </row>
    <row r="38" spans="1:15" ht="15" x14ac:dyDescent="0.2">
      <c r="A38" s="1"/>
      <c r="B38" s="1" t="s">
        <v>25</v>
      </c>
      <c r="C38" s="6">
        <v>30</v>
      </c>
      <c r="D38" s="6">
        <v>77</v>
      </c>
      <c r="E38" s="6">
        <v>112</v>
      </c>
      <c r="F38" s="6">
        <v>19</v>
      </c>
      <c r="G38" s="3"/>
      <c r="I38" s="13"/>
      <c r="J38" s="15"/>
    </row>
    <row r="39" spans="1:15" ht="15" x14ac:dyDescent="0.2">
      <c r="A39" s="1"/>
      <c r="B39" s="1" t="s">
        <v>22</v>
      </c>
      <c r="C39" s="6">
        <v>37</v>
      </c>
      <c r="D39" s="6">
        <v>77</v>
      </c>
      <c r="E39" s="6">
        <v>85</v>
      </c>
      <c r="F39" s="6">
        <v>19</v>
      </c>
      <c r="G39" s="3"/>
      <c r="I39" s="13"/>
      <c r="J39" s="15"/>
    </row>
    <row r="40" spans="1:15" ht="15" x14ac:dyDescent="0.2">
      <c r="A40" s="1"/>
      <c r="B40" s="1" t="s">
        <v>19</v>
      </c>
      <c r="C40" s="6">
        <v>28</v>
      </c>
      <c r="D40" s="6">
        <v>93</v>
      </c>
      <c r="E40" s="6">
        <v>99</v>
      </c>
      <c r="F40" s="6">
        <v>22</v>
      </c>
      <c r="G40" s="3"/>
      <c r="I40" s="13"/>
      <c r="J40" s="15"/>
    </row>
    <row r="41" spans="1:15" ht="15" x14ac:dyDescent="0.2">
      <c r="A41" s="1"/>
      <c r="B41" s="1" t="s">
        <v>16</v>
      </c>
      <c r="C41" s="6">
        <v>32</v>
      </c>
      <c r="D41" s="6">
        <v>100</v>
      </c>
      <c r="E41" s="6">
        <v>88</v>
      </c>
      <c r="F41" s="6">
        <v>12</v>
      </c>
      <c r="G41" s="3"/>
    </row>
    <row r="42" spans="1:15" ht="15" x14ac:dyDescent="0.2">
      <c r="A42" s="3"/>
      <c r="B42" s="3"/>
      <c r="C42" s="3"/>
      <c r="D42" s="3"/>
      <c r="E42" s="3"/>
      <c r="F42" s="3"/>
      <c r="G42" s="3"/>
    </row>
    <row r="43" spans="1:15" ht="15" x14ac:dyDescent="0.2">
      <c r="A43" s="3"/>
      <c r="B43" s="3"/>
      <c r="C43" s="3"/>
      <c r="D43" s="3"/>
      <c r="E43" s="3"/>
      <c r="F43" s="3"/>
      <c r="G43" s="3"/>
    </row>
    <row r="44" spans="1:15" ht="15" x14ac:dyDescent="0.2">
      <c r="A44" s="3"/>
      <c r="B44" s="3"/>
      <c r="C44" s="3"/>
      <c r="D44" s="3"/>
      <c r="E44" s="3"/>
      <c r="F44" s="3"/>
      <c r="G44" s="3"/>
    </row>
    <row r="45" spans="1:15" ht="15.75" x14ac:dyDescent="0.25">
      <c r="A45" s="2" t="s">
        <v>14</v>
      </c>
      <c r="B45" s="1"/>
      <c r="C45" s="1"/>
      <c r="D45" s="1"/>
      <c r="E45" s="1"/>
      <c r="F45" s="1"/>
      <c r="G45" s="3"/>
    </row>
    <row r="46" spans="1:15" ht="15" x14ac:dyDescent="0.2">
      <c r="A46" s="1" t="s">
        <v>5</v>
      </c>
      <c r="B46" s="1"/>
      <c r="C46" s="1"/>
      <c r="D46" s="1"/>
      <c r="E46" s="1"/>
      <c r="F46" s="1"/>
      <c r="G46" s="3"/>
    </row>
    <row r="47" spans="1:15" ht="15" x14ac:dyDescent="0.2">
      <c r="A47" s="1"/>
      <c r="B47" s="1"/>
      <c r="C47" s="1" t="s">
        <v>6</v>
      </c>
      <c r="D47" s="1" t="s">
        <v>7</v>
      </c>
      <c r="E47" s="1" t="s">
        <v>8</v>
      </c>
      <c r="F47" s="1" t="s">
        <v>9</v>
      </c>
      <c r="G47" s="3"/>
    </row>
    <row r="48" spans="1:15" ht="15" x14ac:dyDescent="0.2">
      <c r="A48" s="1"/>
      <c r="B48" s="1" t="s">
        <v>29</v>
      </c>
      <c r="C48" s="4">
        <v>0.18</v>
      </c>
      <c r="D48" s="4">
        <v>0.36</v>
      </c>
      <c r="E48" s="4">
        <v>0.34</v>
      </c>
      <c r="F48" s="4">
        <v>0.12</v>
      </c>
      <c r="G48" s="3"/>
    </row>
    <row r="49" spans="1:7" ht="15" x14ac:dyDescent="0.2">
      <c r="A49" s="1"/>
      <c r="B49" s="1" t="s">
        <v>26</v>
      </c>
      <c r="C49" s="4">
        <v>0.15</v>
      </c>
      <c r="D49" s="4">
        <v>0.34</v>
      </c>
      <c r="E49" s="4">
        <v>0.41</v>
      </c>
      <c r="F49" s="4">
        <v>0.11</v>
      </c>
      <c r="G49" s="3"/>
    </row>
    <row r="50" spans="1:7" ht="15" x14ac:dyDescent="0.2">
      <c r="A50" s="1"/>
      <c r="B50" s="1" t="s">
        <v>23</v>
      </c>
      <c r="C50" s="4">
        <v>0.13</v>
      </c>
      <c r="D50" s="4">
        <v>0.38</v>
      </c>
      <c r="E50" s="4">
        <v>0.47</v>
      </c>
      <c r="F50" s="4">
        <v>0.02</v>
      </c>
      <c r="G50" s="3"/>
    </row>
    <row r="51" spans="1:7" ht="15" x14ac:dyDescent="0.2">
      <c r="A51" s="1"/>
      <c r="B51" s="1" t="s">
        <v>20</v>
      </c>
      <c r="C51" s="4">
        <v>0.15</v>
      </c>
      <c r="D51" s="4">
        <v>0.35</v>
      </c>
      <c r="E51" s="4">
        <v>0.39</v>
      </c>
      <c r="F51" s="4">
        <v>0.11</v>
      </c>
      <c r="G51" s="3"/>
    </row>
    <row r="52" spans="1:7" ht="15" x14ac:dyDescent="0.2">
      <c r="A52" s="1"/>
      <c r="B52" s="1" t="s">
        <v>17</v>
      </c>
      <c r="C52" s="4">
        <v>0.14000000000000001</v>
      </c>
      <c r="D52" s="4">
        <v>0.49</v>
      </c>
      <c r="E52" s="4">
        <v>0.3</v>
      </c>
      <c r="F52" s="4">
        <v>7.0000000000000007E-2</v>
      </c>
      <c r="G52" s="3"/>
    </row>
    <row r="53" spans="1:7" ht="15" x14ac:dyDescent="0.2">
      <c r="A53" s="3"/>
      <c r="B53" s="3"/>
      <c r="C53" s="5"/>
      <c r="D53" s="5"/>
      <c r="E53" s="5"/>
      <c r="F53" s="5"/>
      <c r="G53" s="3"/>
    </row>
    <row r="54" spans="1:7" ht="15" x14ac:dyDescent="0.2">
      <c r="A54" s="3"/>
      <c r="B54" s="3"/>
      <c r="C54" s="3"/>
      <c r="D54" s="3"/>
      <c r="E54" s="3"/>
      <c r="F54" s="3"/>
      <c r="G54" s="3"/>
    </row>
    <row r="55" spans="1:7" ht="15" x14ac:dyDescent="0.2">
      <c r="A55" s="1" t="s">
        <v>10</v>
      </c>
      <c r="B55" s="1"/>
      <c r="C55" s="1" t="s">
        <v>6</v>
      </c>
      <c r="D55" s="1" t="s">
        <v>7</v>
      </c>
      <c r="E55" s="1" t="s">
        <v>8</v>
      </c>
      <c r="F55" s="1" t="s">
        <v>9</v>
      </c>
      <c r="G55" s="3"/>
    </row>
    <row r="56" spans="1:7" ht="15" x14ac:dyDescent="0.2">
      <c r="A56" s="1"/>
      <c r="B56" s="1" t="s">
        <v>29</v>
      </c>
      <c r="C56" s="6">
        <v>40</v>
      </c>
      <c r="D56" s="6">
        <v>81</v>
      </c>
      <c r="E56" s="6">
        <v>75</v>
      </c>
      <c r="F56" s="6">
        <v>27</v>
      </c>
      <c r="G56" s="3"/>
    </row>
    <row r="57" spans="1:7" ht="15" x14ac:dyDescent="0.2">
      <c r="A57" s="1"/>
      <c r="B57" s="1" t="s">
        <v>26</v>
      </c>
      <c r="C57" s="6">
        <v>32</v>
      </c>
      <c r="D57" s="6">
        <v>72</v>
      </c>
      <c r="E57" s="6">
        <v>87</v>
      </c>
      <c r="F57" s="6">
        <v>23</v>
      </c>
      <c r="G57" s="3"/>
    </row>
    <row r="58" spans="1:7" ht="15" x14ac:dyDescent="0.2">
      <c r="A58" s="1"/>
      <c r="B58" s="1" t="s">
        <v>23</v>
      </c>
      <c r="C58" s="6">
        <v>32</v>
      </c>
      <c r="D58" s="6">
        <v>92</v>
      </c>
      <c r="E58" s="6">
        <v>114</v>
      </c>
      <c r="F58" s="6">
        <v>5</v>
      </c>
      <c r="G58" s="3"/>
    </row>
    <row r="59" spans="1:7" ht="15" x14ac:dyDescent="0.2">
      <c r="A59" s="1"/>
      <c r="B59" s="1" t="s">
        <v>20</v>
      </c>
      <c r="C59" s="6">
        <v>36</v>
      </c>
      <c r="D59" s="6">
        <v>78</v>
      </c>
      <c r="E59" s="6">
        <v>86</v>
      </c>
      <c r="F59" s="6">
        <v>24</v>
      </c>
      <c r="G59" s="3"/>
    </row>
    <row r="60" spans="1:7" ht="15" x14ac:dyDescent="0.2">
      <c r="A60" s="1"/>
      <c r="B60" s="1" t="s">
        <v>17</v>
      </c>
      <c r="C60" s="6">
        <v>34</v>
      </c>
      <c r="D60" s="6">
        <v>121</v>
      </c>
      <c r="E60" s="6">
        <v>74</v>
      </c>
      <c r="F60" s="6">
        <v>17</v>
      </c>
      <c r="G60" s="3"/>
    </row>
  </sheetData>
  <mergeCells count="4">
    <mergeCell ref="M1:N1"/>
    <mergeCell ref="M9:N9"/>
    <mergeCell ref="M17:N17"/>
    <mergeCell ref="N32:O36"/>
  </mergeCells>
  <phoneticPr fontId="1" type="noConversion"/>
  <pageMargins left="0.75" right="0.75" top="1" bottom="1" header="0.5" footer="0.5"/>
  <pageSetup orientation="landscape" horizontalDpi="4294967292" verticalDpi="4294967292" r:id="rId1"/>
  <drawing r:id="rId2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published="0"/>
  <dimension ref="A1:Q54"/>
  <sheetViews>
    <sheetView view="pageLayout" topLeftCell="H7" zoomScale="80" zoomScalePageLayoutView="80" workbookViewId="0">
      <selection activeCell="I17" sqref="I17"/>
    </sheetView>
  </sheetViews>
  <sheetFormatPr defaultColWidth="11" defaultRowHeight="12.75" x14ac:dyDescent="0.2"/>
  <cols>
    <col min="1" max="9" width="11" style="19"/>
    <col min="10" max="10" width="12.625" style="19" bestFit="1" customWidth="1"/>
    <col min="11" max="11" width="12.125" style="19" customWidth="1"/>
    <col min="12" max="12" width="12.25" style="19" customWidth="1"/>
    <col min="13" max="13" width="11" style="19"/>
    <col min="14" max="14" width="12.25" style="19" customWidth="1"/>
    <col min="15" max="15" width="12.125" style="19" customWidth="1"/>
    <col min="16" max="16" width="13" style="19" bestFit="1" customWidth="1"/>
    <col min="17" max="17" width="11" style="68"/>
    <col min="18" max="16384" width="11" style="19"/>
  </cols>
  <sheetData>
    <row r="1" spans="1:17" ht="15" x14ac:dyDescent="0.2">
      <c r="A1" s="23" t="s">
        <v>63</v>
      </c>
      <c r="B1" s="18"/>
      <c r="C1" s="18"/>
      <c r="D1" s="18"/>
      <c r="E1" s="18"/>
      <c r="F1" s="18"/>
      <c r="G1" s="18"/>
      <c r="H1" s="18"/>
      <c r="I1" s="18"/>
      <c r="K1" s="20" t="s">
        <v>57</v>
      </c>
      <c r="L1" s="21"/>
      <c r="M1" s="21"/>
      <c r="N1" s="21"/>
      <c r="O1" s="21"/>
    </row>
    <row r="2" spans="1:17" x14ac:dyDescent="0.2">
      <c r="A2" s="24" t="s">
        <v>65</v>
      </c>
      <c r="B2" s="24"/>
      <c r="C2" s="24"/>
      <c r="D2" s="24"/>
      <c r="E2" s="24"/>
      <c r="F2" s="24"/>
      <c r="G2" s="24"/>
      <c r="H2" s="24"/>
      <c r="I2" s="24"/>
      <c r="L2" s="63" t="s">
        <v>58</v>
      </c>
      <c r="M2" s="63" t="s">
        <v>59</v>
      </c>
      <c r="N2" s="63" t="s">
        <v>60</v>
      </c>
      <c r="O2" s="63" t="s">
        <v>61</v>
      </c>
      <c r="Q2" s="69" t="s">
        <v>62</v>
      </c>
    </row>
    <row r="3" spans="1:17" x14ac:dyDescent="0.2">
      <c r="A3" s="24"/>
      <c r="B3" s="24"/>
      <c r="C3" s="24"/>
      <c r="D3" s="24"/>
      <c r="E3" s="24"/>
      <c r="F3" s="24"/>
      <c r="G3" s="24"/>
      <c r="H3" s="24"/>
      <c r="I3" s="24"/>
      <c r="K3" s="19" t="s">
        <v>64</v>
      </c>
      <c r="L3" s="27">
        <v>8</v>
      </c>
      <c r="M3" s="27">
        <v>21</v>
      </c>
      <c r="N3" s="27">
        <v>13</v>
      </c>
      <c r="O3" s="27">
        <v>8</v>
      </c>
      <c r="Q3" s="67"/>
    </row>
    <row r="4" spans="1:17" ht="15" customHeight="1" x14ac:dyDescent="0.2">
      <c r="A4" s="23" t="s">
        <v>67</v>
      </c>
      <c r="B4" s="23" t="s">
        <v>68</v>
      </c>
      <c r="C4" s="23" t="s">
        <v>69</v>
      </c>
      <c r="D4" s="23" t="s">
        <v>70</v>
      </c>
      <c r="E4" s="23" t="s">
        <v>71</v>
      </c>
      <c r="F4" s="23" t="s">
        <v>72</v>
      </c>
      <c r="G4" s="18"/>
      <c r="H4" s="18"/>
      <c r="I4" s="18"/>
      <c r="K4" s="19" t="s">
        <v>66</v>
      </c>
      <c r="L4" s="62">
        <f>8/50</f>
        <v>0.16</v>
      </c>
      <c r="M4" s="62">
        <f>21/50</f>
        <v>0.42</v>
      </c>
      <c r="N4" s="62">
        <f>13/50</f>
        <v>0.26</v>
      </c>
      <c r="O4" s="62">
        <f>8/50</f>
        <v>0.16</v>
      </c>
      <c r="Q4" s="67"/>
    </row>
    <row r="5" spans="1:17" ht="15" customHeight="1" x14ac:dyDescent="0.2">
      <c r="A5" s="18">
        <v>1</v>
      </c>
      <c r="B5" s="18" t="s">
        <v>1</v>
      </c>
      <c r="C5" s="18" t="s">
        <v>73</v>
      </c>
      <c r="D5" s="18" t="s">
        <v>74</v>
      </c>
      <c r="E5" s="18">
        <v>93</v>
      </c>
      <c r="F5" s="18" t="s">
        <v>3</v>
      </c>
      <c r="G5" s="18"/>
      <c r="H5" s="18"/>
      <c r="I5" s="18"/>
      <c r="J5" s="25"/>
      <c r="Q5" s="67"/>
    </row>
    <row r="6" spans="1:17" ht="15" x14ac:dyDescent="0.2">
      <c r="A6" s="18">
        <v>2</v>
      </c>
      <c r="B6" s="18" t="s">
        <v>1</v>
      </c>
      <c r="C6" s="18" t="s">
        <v>76</v>
      </c>
      <c r="D6" s="18" t="s">
        <v>77</v>
      </c>
      <c r="E6" s="18">
        <v>91</v>
      </c>
      <c r="F6" s="18" t="s">
        <v>3</v>
      </c>
      <c r="G6" s="18"/>
      <c r="H6" s="18"/>
      <c r="I6" s="18"/>
      <c r="Q6" s="67"/>
    </row>
    <row r="7" spans="1:17" ht="15" x14ac:dyDescent="0.2">
      <c r="A7" s="18">
        <v>3</v>
      </c>
      <c r="B7" s="18" t="s">
        <v>2</v>
      </c>
      <c r="C7" s="18" t="s">
        <v>76</v>
      </c>
      <c r="D7" s="18" t="s">
        <v>77</v>
      </c>
      <c r="E7" s="18">
        <v>91</v>
      </c>
      <c r="F7" s="18" t="s">
        <v>0</v>
      </c>
      <c r="G7" s="18"/>
      <c r="H7" s="18"/>
      <c r="I7" s="18"/>
      <c r="L7" s="20" t="s">
        <v>75</v>
      </c>
      <c r="M7" s="26"/>
      <c r="N7" s="26"/>
      <c r="Q7" s="67"/>
    </row>
    <row r="8" spans="1:17" ht="15" x14ac:dyDescent="0.2">
      <c r="A8" s="18">
        <v>4</v>
      </c>
      <c r="B8" s="18" t="s">
        <v>1</v>
      </c>
      <c r="C8" s="18" t="s">
        <v>73</v>
      </c>
      <c r="D8" s="18" t="s">
        <v>74</v>
      </c>
      <c r="E8" s="18">
        <v>92</v>
      </c>
      <c r="F8" s="18" t="s">
        <v>0</v>
      </c>
      <c r="G8" s="18"/>
      <c r="H8" s="18"/>
      <c r="I8" s="18"/>
      <c r="O8" s="27"/>
      <c r="Q8" s="67"/>
    </row>
    <row r="9" spans="1:17" ht="25.5" x14ac:dyDescent="0.2">
      <c r="A9" s="18">
        <v>5</v>
      </c>
      <c r="B9" s="18" t="s">
        <v>1</v>
      </c>
      <c r="C9" s="18" t="s">
        <v>80</v>
      </c>
      <c r="D9" s="18" t="s">
        <v>81</v>
      </c>
      <c r="E9" s="18">
        <v>96</v>
      </c>
      <c r="F9" s="18" t="s">
        <v>3</v>
      </c>
      <c r="G9" s="18"/>
      <c r="H9" s="18"/>
      <c r="I9" s="18"/>
      <c r="K9" s="27"/>
      <c r="L9" s="64" t="s">
        <v>92</v>
      </c>
      <c r="N9" s="64" t="s">
        <v>78</v>
      </c>
      <c r="Q9" s="67"/>
    </row>
    <row r="10" spans="1:17" ht="15" x14ac:dyDescent="0.2">
      <c r="A10" s="18">
        <v>6</v>
      </c>
      <c r="B10" s="18" t="s">
        <v>2</v>
      </c>
      <c r="C10" s="18" t="s">
        <v>80</v>
      </c>
      <c r="D10" s="18" t="s">
        <v>74</v>
      </c>
      <c r="E10" s="18">
        <v>91</v>
      </c>
      <c r="F10" s="18" t="s">
        <v>0</v>
      </c>
      <c r="G10" s="18"/>
      <c r="H10" s="18"/>
      <c r="I10" s="18"/>
      <c r="L10" s="62">
        <f>(8+21)/50</f>
        <v>0.57999999999999996</v>
      </c>
      <c r="M10" s="27"/>
      <c r="N10" s="62">
        <f>(13+8)/50</f>
        <v>0.42</v>
      </c>
      <c r="Q10" s="67" t="s">
        <v>79</v>
      </c>
    </row>
    <row r="11" spans="1:17" ht="15" x14ac:dyDescent="0.2">
      <c r="A11" s="18">
        <v>7</v>
      </c>
      <c r="B11" s="18" t="s">
        <v>1</v>
      </c>
      <c r="C11" s="18" t="s">
        <v>82</v>
      </c>
      <c r="D11" s="18" t="s">
        <v>74</v>
      </c>
      <c r="E11" s="18">
        <v>91</v>
      </c>
      <c r="F11" s="18" t="s">
        <v>3</v>
      </c>
      <c r="G11" s="18"/>
      <c r="H11" s="18"/>
      <c r="I11" s="18"/>
      <c r="Q11" s="67"/>
    </row>
    <row r="12" spans="1:17" ht="15" x14ac:dyDescent="0.2">
      <c r="A12" s="18">
        <v>8</v>
      </c>
      <c r="B12" s="18" t="s">
        <v>1</v>
      </c>
      <c r="C12" s="18" t="s">
        <v>76</v>
      </c>
      <c r="D12" s="18" t="s">
        <v>77</v>
      </c>
      <c r="E12" s="18">
        <v>100</v>
      </c>
      <c r="F12" s="18" t="s">
        <v>3</v>
      </c>
      <c r="G12" s="18"/>
      <c r="H12" s="18"/>
      <c r="I12" s="18"/>
      <c r="Q12" s="67"/>
    </row>
    <row r="13" spans="1:17" ht="15" x14ac:dyDescent="0.2">
      <c r="A13" s="18">
        <v>9</v>
      </c>
      <c r="B13" s="18" t="s">
        <v>1</v>
      </c>
      <c r="C13" s="18" t="s">
        <v>73</v>
      </c>
      <c r="D13" s="18" t="s">
        <v>81</v>
      </c>
      <c r="E13" s="18">
        <v>81</v>
      </c>
      <c r="F13" s="18" t="s">
        <v>0</v>
      </c>
      <c r="G13" s="18"/>
      <c r="H13" s="18"/>
      <c r="I13" s="18"/>
      <c r="L13" s="20" t="s">
        <v>83</v>
      </c>
      <c r="M13" s="26"/>
      <c r="N13" s="26"/>
      <c r="O13" s="27"/>
      <c r="Q13" s="67"/>
    </row>
    <row r="14" spans="1:17" ht="15" x14ac:dyDescent="0.2">
      <c r="A14" s="18">
        <v>10</v>
      </c>
      <c r="B14" s="18" t="s">
        <v>1</v>
      </c>
      <c r="C14" s="18" t="s">
        <v>76</v>
      </c>
      <c r="D14" s="18" t="s">
        <v>77</v>
      </c>
      <c r="E14" s="18">
        <v>86</v>
      </c>
      <c r="F14" s="18" t="s">
        <v>0</v>
      </c>
      <c r="G14" s="18"/>
      <c r="H14" s="18"/>
      <c r="I14" s="18"/>
      <c r="K14" s="65" t="s">
        <v>84</v>
      </c>
      <c r="L14" s="66"/>
      <c r="N14" s="65" t="s">
        <v>85</v>
      </c>
      <c r="O14" s="66"/>
      <c r="Q14" s="67"/>
    </row>
    <row r="15" spans="1:17" ht="25.5" x14ac:dyDescent="0.2">
      <c r="A15" s="18">
        <v>11</v>
      </c>
      <c r="B15" s="18" t="s">
        <v>1</v>
      </c>
      <c r="C15" s="18" t="s">
        <v>76</v>
      </c>
      <c r="D15" s="18" t="s">
        <v>77</v>
      </c>
      <c r="E15" s="18">
        <v>80</v>
      </c>
      <c r="F15" s="18" t="s">
        <v>3</v>
      </c>
      <c r="G15" s="18"/>
      <c r="H15" s="18"/>
      <c r="I15" s="18"/>
      <c r="K15" s="64" t="s">
        <v>92</v>
      </c>
      <c r="L15" s="64" t="s">
        <v>93</v>
      </c>
      <c r="M15" s="25"/>
      <c r="N15" s="64" t="s">
        <v>92</v>
      </c>
      <c r="O15" s="64" t="s">
        <v>93</v>
      </c>
      <c r="Q15" s="67"/>
    </row>
    <row r="16" spans="1:17" ht="15" x14ac:dyDescent="0.2">
      <c r="A16" s="18">
        <v>12</v>
      </c>
      <c r="B16" s="18" t="s">
        <v>2</v>
      </c>
      <c r="C16" s="18" t="s">
        <v>76</v>
      </c>
      <c r="D16" s="18" t="s">
        <v>77</v>
      </c>
      <c r="E16" s="18">
        <v>89</v>
      </c>
      <c r="F16" s="18" t="s">
        <v>0</v>
      </c>
      <c r="G16" s="18"/>
      <c r="H16" s="18"/>
      <c r="I16" s="18"/>
      <c r="Q16" s="67"/>
    </row>
    <row r="17" spans="1:17" ht="15" x14ac:dyDescent="0.2">
      <c r="A17" s="18">
        <v>13</v>
      </c>
      <c r="B17" s="18" t="s">
        <v>1</v>
      </c>
      <c r="C17" s="18" t="s">
        <v>82</v>
      </c>
      <c r="D17" s="18" t="s">
        <v>74</v>
      </c>
      <c r="E17" s="18">
        <v>84</v>
      </c>
      <c r="F17" s="18" t="s">
        <v>0</v>
      </c>
      <c r="G17" s="18"/>
      <c r="H17" s="18"/>
      <c r="I17" s="18"/>
      <c r="J17" s="22" t="s">
        <v>86</v>
      </c>
      <c r="K17" s="27">
        <v>14</v>
      </c>
      <c r="L17" s="27">
        <v>15</v>
      </c>
      <c r="M17" s="27"/>
      <c r="N17" s="27">
        <v>15</v>
      </c>
      <c r="O17" s="27">
        <v>6</v>
      </c>
      <c r="Q17" s="67"/>
    </row>
    <row r="18" spans="1:17" ht="15" x14ac:dyDescent="0.2">
      <c r="A18" s="18">
        <v>14</v>
      </c>
      <c r="B18" s="18" t="s">
        <v>1</v>
      </c>
      <c r="C18" s="18" t="s">
        <v>73</v>
      </c>
      <c r="D18" s="18" t="s">
        <v>74</v>
      </c>
      <c r="E18" s="18">
        <v>81</v>
      </c>
      <c r="F18" s="18" t="s">
        <v>0</v>
      </c>
      <c r="G18" s="18"/>
      <c r="H18" s="18"/>
      <c r="I18" s="18"/>
      <c r="J18" s="22" t="s">
        <v>87</v>
      </c>
      <c r="K18" s="62">
        <f>14/50</f>
        <v>0.28000000000000003</v>
      </c>
      <c r="L18" s="62">
        <f>15/50</f>
        <v>0.3</v>
      </c>
      <c r="M18" s="62"/>
      <c r="N18" s="62">
        <f>15/50</f>
        <v>0.3</v>
      </c>
      <c r="O18" s="62">
        <f>6/50</f>
        <v>0.12</v>
      </c>
      <c r="P18" s="25" t="s">
        <v>60</v>
      </c>
      <c r="Q18" s="67" t="s">
        <v>79</v>
      </c>
    </row>
    <row r="19" spans="1:17" ht="15" x14ac:dyDescent="0.2">
      <c r="A19" s="18">
        <v>15</v>
      </c>
      <c r="B19" s="18" t="s">
        <v>2</v>
      </c>
      <c r="C19" s="18" t="s">
        <v>80</v>
      </c>
      <c r="D19" s="18" t="s">
        <v>74</v>
      </c>
      <c r="E19" s="18">
        <v>84</v>
      </c>
      <c r="F19" s="18" t="s">
        <v>3</v>
      </c>
      <c r="G19" s="18"/>
      <c r="H19" s="18"/>
      <c r="I19" s="18"/>
      <c r="P19" s="71">
        <f>O18+L18</f>
        <v>0.42</v>
      </c>
      <c r="Q19" s="67"/>
    </row>
    <row r="20" spans="1:17" ht="15" x14ac:dyDescent="0.2">
      <c r="A20" s="18">
        <v>16</v>
      </c>
      <c r="B20" s="18" t="s">
        <v>1</v>
      </c>
      <c r="C20" s="18" t="s">
        <v>80</v>
      </c>
      <c r="D20" s="18" t="s">
        <v>81</v>
      </c>
      <c r="E20" s="18">
        <v>86</v>
      </c>
      <c r="F20" s="18" t="s">
        <v>3</v>
      </c>
      <c r="G20" s="18"/>
      <c r="H20" s="18"/>
      <c r="I20" s="18"/>
      <c r="Q20" s="67"/>
    </row>
    <row r="21" spans="1:17" ht="15" x14ac:dyDescent="0.2">
      <c r="A21" s="18">
        <v>17</v>
      </c>
      <c r="B21" s="18" t="s">
        <v>1</v>
      </c>
      <c r="C21" s="18" t="s">
        <v>76</v>
      </c>
      <c r="D21" s="18" t="s">
        <v>77</v>
      </c>
      <c r="E21" s="18">
        <v>87</v>
      </c>
      <c r="F21" s="18" t="s">
        <v>3</v>
      </c>
      <c r="G21" s="18"/>
      <c r="H21" s="18"/>
      <c r="I21" s="18"/>
      <c r="L21" s="20" t="s">
        <v>88</v>
      </c>
      <c r="M21" s="26"/>
      <c r="N21" s="26"/>
      <c r="Q21" s="67"/>
    </row>
    <row r="22" spans="1:17" ht="15" x14ac:dyDescent="0.2">
      <c r="A22" s="18">
        <v>18</v>
      </c>
      <c r="B22" s="18" t="s">
        <v>2</v>
      </c>
      <c r="C22" s="18" t="s">
        <v>73</v>
      </c>
      <c r="D22" s="18" t="s">
        <v>74</v>
      </c>
      <c r="E22" s="18">
        <v>80</v>
      </c>
      <c r="F22" s="18" t="s">
        <v>3</v>
      </c>
      <c r="G22" s="18"/>
      <c r="H22" s="18"/>
      <c r="I22" s="18"/>
      <c r="K22" s="65" t="s">
        <v>89</v>
      </c>
      <c r="L22" s="65"/>
      <c r="N22" s="65" t="s">
        <v>90</v>
      </c>
      <c r="O22" s="65"/>
      <c r="Q22" s="67"/>
    </row>
    <row r="23" spans="1:17" ht="25.5" x14ac:dyDescent="0.2">
      <c r="A23" s="18">
        <v>19</v>
      </c>
      <c r="B23" s="18" t="s">
        <v>1</v>
      </c>
      <c r="C23" s="18" t="s">
        <v>73</v>
      </c>
      <c r="D23" s="18" t="s">
        <v>74</v>
      </c>
      <c r="E23" s="18">
        <v>85</v>
      </c>
      <c r="F23" s="18" t="s">
        <v>0</v>
      </c>
      <c r="G23" s="18"/>
      <c r="H23" s="18"/>
      <c r="I23" s="18"/>
      <c r="K23" s="64" t="s">
        <v>92</v>
      </c>
      <c r="L23" s="64" t="s">
        <v>93</v>
      </c>
      <c r="M23" s="25"/>
      <c r="N23" s="64" t="s">
        <v>92</v>
      </c>
      <c r="O23" s="64" t="s">
        <v>93</v>
      </c>
      <c r="Q23" s="67"/>
    </row>
    <row r="24" spans="1:17" ht="15" x14ac:dyDescent="0.2">
      <c r="A24" s="18">
        <v>20</v>
      </c>
      <c r="B24" s="18" t="s">
        <v>1</v>
      </c>
      <c r="C24" s="18" t="s">
        <v>80</v>
      </c>
      <c r="D24" s="18" t="s">
        <v>74</v>
      </c>
      <c r="E24" s="18">
        <v>88</v>
      </c>
      <c r="F24" s="18" t="s">
        <v>3</v>
      </c>
      <c r="G24" s="18"/>
      <c r="H24" s="18"/>
      <c r="I24" s="18"/>
      <c r="Q24" s="67"/>
    </row>
    <row r="25" spans="1:17" ht="15" x14ac:dyDescent="0.2">
      <c r="A25" s="18">
        <v>21</v>
      </c>
      <c r="B25" s="18" t="s">
        <v>2</v>
      </c>
      <c r="C25" s="18" t="s">
        <v>76</v>
      </c>
      <c r="D25" s="18" t="s">
        <v>77</v>
      </c>
      <c r="E25" s="18">
        <v>82</v>
      </c>
      <c r="F25" s="18" t="s">
        <v>0</v>
      </c>
      <c r="G25" s="18"/>
      <c r="H25" s="18"/>
      <c r="I25" s="18"/>
      <c r="J25" s="22" t="s">
        <v>86</v>
      </c>
      <c r="K25" s="27">
        <v>13</v>
      </c>
      <c r="L25" s="27">
        <v>10</v>
      </c>
      <c r="M25" s="27"/>
      <c r="N25" s="27">
        <v>16</v>
      </c>
      <c r="O25" s="27">
        <v>11</v>
      </c>
      <c r="Q25" s="67"/>
    </row>
    <row r="26" spans="1:17" ht="15" x14ac:dyDescent="0.2">
      <c r="A26" s="18">
        <v>22</v>
      </c>
      <c r="B26" s="18" t="s">
        <v>2</v>
      </c>
      <c r="C26" s="18" t="s">
        <v>76</v>
      </c>
      <c r="D26" s="18" t="s">
        <v>77</v>
      </c>
      <c r="E26" s="18">
        <v>72</v>
      </c>
      <c r="F26" s="18" t="s">
        <v>0</v>
      </c>
      <c r="G26" s="18"/>
      <c r="H26" s="18"/>
      <c r="I26" s="18"/>
      <c r="J26" s="22" t="s">
        <v>87</v>
      </c>
      <c r="K26" s="62">
        <f>13/50</f>
        <v>0.26</v>
      </c>
      <c r="L26" s="62">
        <f>10/50</f>
        <v>0.2</v>
      </c>
      <c r="M26" s="62"/>
      <c r="N26" s="62">
        <f>16/50</f>
        <v>0.32</v>
      </c>
      <c r="O26" s="62">
        <f>11/50</f>
        <v>0.22</v>
      </c>
      <c r="P26" s="25" t="s">
        <v>60</v>
      </c>
      <c r="Q26" s="67" t="s">
        <v>79</v>
      </c>
    </row>
    <row r="27" spans="1:17" ht="15" x14ac:dyDescent="0.2">
      <c r="A27" s="18">
        <v>23</v>
      </c>
      <c r="B27" s="18" t="s">
        <v>1</v>
      </c>
      <c r="C27" s="18" t="s">
        <v>82</v>
      </c>
      <c r="D27" s="18" t="s">
        <v>74</v>
      </c>
      <c r="E27" s="18">
        <v>70</v>
      </c>
      <c r="F27" s="18" t="s">
        <v>0</v>
      </c>
      <c r="G27" s="18"/>
      <c r="H27" s="18"/>
      <c r="I27" s="18"/>
      <c r="K27" s="27"/>
      <c r="L27" s="27"/>
      <c r="M27" s="27"/>
      <c r="N27" s="27"/>
      <c r="O27" s="27"/>
      <c r="P27" s="71">
        <f>L26+O26</f>
        <v>0.42000000000000004</v>
      </c>
      <c r="Q27" s="67"/>
    </row>
    <row r="28" spans="1:17" ht="15" x14ac:dyDescent="0.2">
      <c r="A28" s="18">
        <v>24</v>
      </c>
      <c r="B28" s="18" t="s">
        <v>1</v>
      </c>
      <c r="C28" s="18" t="s">
        <v>82</v>
      </c>
      <c r="D28" s="18" t="s">
        <v>74</v>
      </c>
      <c r="E28" s="18">
        <v>78</v>
      </c>
      <c r="F28" s="18" t="s">
        <v>3</v>
      </c>
      <c r="G28" s="18"/>
      <c r="H28" s="18"/>
      <c r="I28" s="18"/>
      <c r="Q28" s="70"/>
    </row>
    <row r="29" spans="1:17" ht="15" x14ac:dyDescent="0.2">
      <c r="A29" s="18">
        <v>25</v>
      </c>
      <c r="B29" s="18" t="s">
        <v>2</v>
      </c>
      <c r="C29" s="18" t="s">
        <v>76</v>
      </c>
      <c r="D29" s="18" t="s">
        <v>77</v>
      </c>
      <c r="E29" s="18">
        <v>77</v>
      </c>
      <c r="F29" s="18" t="s">
        <v>3</v>
      </c>
      <c r="G29" s="18"/>
      <c r="H29" s="18"/>
      <c r="I29" s="18"/>
    </row>
    <row r="30" spans="1:17" ht="15" x14ac:dyDescent="0.2">
      <c r="A30" s="18">
        <v>26</v>
      </c>
      <c r="B30" s="18" t="s">
        <v>1</v>
      </c>
      <c r="C30" s="18" t="s">
        <v>73</v>
      </c>
      <c r="D30" s="18" t="s">
        <v>74</v>
      </c>
      <c r="E30" s="18">
        <v>75</v>
      </c>
      <c r="F30" s="18" t="s">
        <v>3</v>
      </c>
      <c r="G30" s="18"/>
      <c r="H30" s="18"/>
      <c r="I30" s="18"/>
    </row>
    <row r="31" spans="1:17" ht="15" x14ac:dyDescent="0.2">
      <c r="A31" s="18">
        <v>27</v>
      </c>
      <c r="B31" s="18" t="s">
        <v>2</v>
      </c>
      <c r="C31" s="18" t="s">
        <v>73</v>
      </c>
      <c r="D31" s="18" t="s">
        <v>81</v>
      </c>
      <c r="E31" s="18">
        <v>72</v>
      </c>
      <c r="F31" s="18" t="s">
        <v>0</v>
      </c>
      <c r="G31" s="18"/>
      <c r="H31" s="18"/>
      <c r="I31" s="18"/>
    </row>
    <row r="32" spans="1:17" ht="15" x14ac:dyDescent="0.2">
      <c r="A32" s="18">
        <v>28</v>
      </c>
      <c r="B32" s="18" t="s">
        <v>1</v>
      </c>
      <c r="C32" s="18" t="s">
        <v>76</v>
      </c>
      <c r="D32" s="18" t="s">
        <v>77</v>
      </c>
      <c r="E32" s="18">
        <v>73</v>
      </c>
      <c r="F32" s="18" t="s">
        <v>3</v>
      </c>
      <c r="G32" s="18"/>
      <c r="H32" s="18"/>
      <c r="I32" s="18"/>
    </row>
    <row r="33" spans="1:9" ht="15" x14ac:dyDescent="0.2">
      <c r="A33" s="18">
        <v>29</v>
      </c>
      <c r="B33" s="18" t="s">
        <v>1</v>
      </c>
      <c r="C33" s="18" t="s">
        <v>80</v>
      </c>
      <c r="D33" s="18" t="s">
        <v>74</v>
      </c>
      <c r="E33" s="18">
        <v>72</v>
      </c>
      <c r="F33" s="18" t="s">
        <v>0</v>
      </c>
      <c r="G33" s="18"/>
      <c r="H33" s="18"/>
      <c r="I33" s="18"/>
    </row>
    <row r="34" spans="1:9" ht="15" x14ac:dyDescent="0.2">
      <c r="A34" s="18">
        <v>30</v>
      </c>
      <c r="B34" s="18" t="s">
        <v>2</v>
      </c>
      <c r="C34" s="18" t="s">
        <v>82</v>
      </c>
      <c r="D34" s="18" t="s">
        <v>74</v>
      </c>
      <c r="E34" s="18">
        <v>73</v>
      </c>
      <c r="F34" s="18" t="s">
        <v>3</v>
      </c>
      <c r="G34" s="18"/>
      <c r="H34" s="18"/>
      <c r="I34" s="18"/>
    </row>
    <row r="35" spans="1:9" ht="15" x14ac:dyDescent="0.2">
      <c r="A35" s="18">
        <v>31</v>
      </c>
      <c r="B35" s="18" t="s">
        <v>2</v>
      </c>
      <c r="C35" s="18" t="s">
        <v>82</v>
      </c>
      <c r="D35" s="18" t="s">
        <v>74</v>
      </c>
      <c r="E35" s="18">
        <v>78</v>
      </c>
      <c r="F35" s="18" t="s">
        <v>0</v>
      </c>
      <c r="G35" s="18"/>
      <c r="H35" s="18"/>
      <c r="I35" s="18"/>
    </row>
    <row r="36" spans="1:9" ht="15" x14ac:dyDescent="0.2">
      <c r="A36" s="18">
        <v>32</v>
      </c>
      <c r="B36" s="18" t="s">
        <v>2</v>
      </c>
      <c r="C36" s="18" t="s">
        <v>80</v>
      </c>
      <c r="D36" s="18" t="s">
        <v>81</v>
      </c>
      <c r="E36" s="18">
        <v>71</v>
      </c>
      <c r="F36" s="18" t="s">
        <v>0</v>
      </c>
      <c r="G36" s="18"/>
      <c r="H36" s="18"/>
      <c r="I36" s="18"/>
    </row>
    <row r="37" spans="1:9" ht="15" x14ac:dyDescent="0.2">
      <c r="A37" s="18">
        <v>33</v>
      </c>
      <c r="B37" s="18" t="s">
        <v>1</v>
      </c>
      <c r="C37" s="18" t="s">
        <v>82</v>
      </c>
      <c r="D37" s="18" t="s">
        <v>74</v>
      </c>
      <c r="E37" s="18">
        <v>72</v>
      </c>
      <c r="F37" s="18" t="s">
        <v>0</v>
      </c>
      <c r="G37" s="18"/>
      <c r="H37" s="18"/>
      <c r="I37" s="18"/>
    </row>
    <row r="38" spans="1:9" ht="15" x14ac:dyDescent="0.2">
      <c r="A38" s="18">
        <v>34</v>
      </c>
      <c r="B38" s="18" t="s">
        <v>1</v>
      </c>
      <c r="C38" s="18" t="s">
        <v>76</v>
      </c>
      <c r="D38" s="18" t="s">
        <v>77</v>
      </c>
      <c r="E38" s="18">
        <v>70</v>
      </c>
      <c r="F38" s="18" t="s">
        <v>3</v>
      </c>
      <c r="G38" s="18"/>
      <c r="H38" s="18"/>
      <c r="I38" s="18"/>
    </row>
    <row r="39" spans="1:9" ht="15" x14ac:dyDescent="0.2">
      <c r="A39" s="18">
        <v>35</v>
      </c>
      <c r="B39" s="18" t="s">
        <v>2</v>
      </c>
      <c r="C39" s="18" t="s">
        <v>76</v>
      </c>
      <c r="D39" s="18" t="s">
        <v>77</v>
      </c>
      <c r="E39" s="18">
        <v>78</v>
      </c>
      <c r="F39" s="18" t="s">
        <v>3</v>
      </c>
      <c r="G39" s="18"/>
      <c r="H39" s="18"/>
      <c r="I39" s="18"/>
    </row>
    <row r="40" spans="1:9" ht="15" x14ac:dyDescent="0.2">
      <c r="A40" s="18">
        <v>36</v>
      </c>
      <c r="B40" s="18" t="s">
        <v>2</v>
      </c>
      <c r="C40" s="18" t="s">
        <v>76</v>
      </c>
      <c r="D40" s="18" t="s">
        <v>77</v>
      </c>
      <c r="E40" s="18">
        <v>70</v>
      </c>
      <c r="F40" s="18" t="s">
        <v>0</v>
      </c>
      <c r="G40" s="18"/>
      <c r="H40" s="18"/>
      <c r="I40" s="18"/>
    </row>
    <row r="41" spans="1:9" ht="15" x14ac:dyDescent="0.2">
      <c r="A41" s="18">
        <v>37</v>
      </c>
      <c r="B41" s="18" t="s">
        <v>1</v>
      </c>
      <c r="C41" s="18" t="s">
        <v>80</v>
      </c>
      <c r="D41" s="18" t="s">
        <v>81</v>
      </c>
      <c r="E41" s="18">
        <v>72</v>
      </c>
      <c r="F41" s="18" t="s">
        <v>0</v>
      </c>
      <c r="G41" s="18"/>
      <c r="H41" s="18"/>
      <c r="I41" s="18"/>
    </row>
    <row r="42" spans="1:9" ht="15" x14ac:dyDescent="0.2">
      <c r="A42" s="18">
        <v>38</v>
      </c>
      <c r="B42" s="18" t="s">
        <v>1</v>
      </c>
      <c r="C42" s="18" t="s">
        <v>80</v>
      </c>
      <c r="D42" s="18" t="s">
        <v>74</v>
      </c>
      <c r="E42" s="18">
        <v>77</v>
      </c>
      <c r="F42" s="18" t="s">
        <v>3</v>
      </c>
      <c r="G42" s="18"/>
      <c r="H42" s="18"/>
      <c r="I42" s="18"/>
    </row>
    <row r="43" spans="1:9" ht="15" x14ac:dyDescent="0.2">
      <c r="A43" s="18">
        <v>39</v>
      </c>
      <c r="B43" s="18" t="s">
        <v>2</v>
      </c>
      <c r="C43" s="18" t="s">
        <v>80</v>
      </c>
      <c r="D43" s="18" t="s">
        <v>81</v>
      </c>
      <c r="E43" s="18">
        <v>74</v>
      </c>
      <c r="F43" s="18" t="s">
        <v>0</v>
      </c>
      <c r="G43" s="18"/>
      <c r="H43" s="18"/>
      <c r="I43" s="18"/>
    </row>
    <row r="44" spans="1:9" ht="15" x14ac:dyDescent="0.2">
      <c r="A44" s="18">
        <v>40</v>
      </c>
      <c r="B44" s="18" t="s">
        <v>1</v>
      </c>
      <c r="C44" s="18" t="s">
        <v>80</v>
      </c>
      <c r="D44" s="18" t="s">
        <v>74</v>
      </c>
      <c r="E44" s="18">
        <v>74</v>
      </c>
      <c r="F44" s="18" t="s">
        <v>3</v>
      </c>
      <c r="G44" s="18"/>
      <c r="H44" s="18"/>
      <c r="I44" s="18"/>
    </row>
    <row r="45" spans="1:9" ht="15" x14ac:dyDescent="0.2">
      <c r="A45" s="18">
        <v>41</v>
      </c>
      <c r="B45" s="18" t="s">
        <v>2</v>
      </c>
      <c r="C45" s="18" t="s">
        <v>76</v>
      </c>
      <c r="D45" s="18" t="s">
        <v>77</v>
      </c>
      <c r="E45" s="18">
        <v>74</v>
      </c>
      <c r="F45" s="18" t="s">
        <v>3</v>
      </c>
      <c r="G45" s="18"/>
      <c r="H45" s="18"/>
      <c r="I45" s="18"/>
    </row>
    <row r="46" spans="1:9" ht="15" x14ac:dyDescent="0.2">
      <c r="A46" s="18">
        <v>42</v>
      </c>
      <c r="B46" s="18" t="s">
        <v>2</v>
      </c>
      <c r="C46" s="18" t="s">
        <v>76</v>
      </c>
      <c r="D46" s="18" t="s">
        <v>77</v>
      </c>
      <c r="E46" s="18">
        <v>77</v>
      </c>
      <c r="F46" s="18" t="s">
        <v>3</v>
      </c>
      <c r="G46" s="18"/>
      <c r="H46" s="18"/>
      <c r="I46" s="18"/>
    </row>
    <row r="47" spans="1:9" ht="15" x14ac:dyDescent="0.2">
      <c r="A47" s="18">
        <v>43</v>
      </c>
      <c r="B47" s="18" t="s">
        <v>1</v>
      </c>
      <c r="C47" s="18" t="s">
        <v>82</v>
      </c>
      <c r="D47" s="18" t="s">
        <v>81</v>
      </c>
      <c r="E47" s="18">
        <v>61</v>
      </c>
      <c r="F47" s="18" t="s">
        <v>3</v>
      </c>
      <c r="G47" s="18"/>
      <c r="H47" s="18"/>
      <c r="I47" s="18"/>
    </row>
    <row r="48" spans="1:9" ht="15" x14ac:dyDescent="0.2">
      <c r="A48" s="18">
        <v>44</v>
      </c>
      <c r="B48" s="18" t="s">
        <v>2</v>
      </c>
      <c r="C48" s="18" t="s">
        <v>82</v>
      </c>
      <c r="D48" s="18" t="s">
        <v>74</v>
      </c>
      <c r="E48" s="18">
        <v>69</v>
      </c>
      <c r="F48" s="18" t="s">
        <v>0</v>
      </c>
      <c r="G48" s="18"/>
      <c r="H48" s="18"/>
      <c r="I48" s="18"/>
    </row>
    <row r="49" spans="1:9" ht="15" x14ac:dyDescent="0.2">
      <c r="A49" s="18">
        <v>45</v>
      </c>
      <c r="B49" s="18" t="s">
        <v>2</v>
      </c>
      <c r="C49" s="18" t="s">
        <v>73</v>
      </c>
      <c r="D49" s="18" t="s">
        <v>81</v>
      </c>
      <c r="E49" s="18">
        <v>64</v>
      </c>
      <c r="F49" s="18" t="s">
        <v>3</v>
      </c>
      <c r="G49" s="18"/>
      <c r="H49" s="18"/>
      <c r="I49" s="18"/>
    </row>
    <row r="50" spans="1:9" ht="15" x14ac:dyDescent="0.2">
      <c r="A50" s="18">
        <v>46</v>
      </c>
      <c r="B50" s="18" t="s">
        <v>1</v>
      </c>
      <c r="C50" s="18" t="s">
        <v>76</v>
      </c>
      <c r="D50" s="18" t="s">
        <v>77</v>
      </c>
      <c r="E50" s="18">
        <v>67</v>
      </c>
      <c r="F50" s="18" t="s">
        <v>0</v>
      </c>
      <c r="G50" s="18"/>
      <c r="H50" s="18"/>
      <c r="I50" s="18"/>
    </row>
    <row r="51" spans="1:9" ht="15" x14ac:dyDescent="0.2">
      <c r="A51" s="18">
        <v>47</v>
      </c>
      <c r="B51" s="18" t="s">
        <v>2</v>
      </c>
      <c r="C51" s="18" t="s">
        <v>80</v>
      </c>
      <c r="D51" s="18" t="s">
        <v>81</v>
      </c>
      <c r="E51" s="18">
        <v>60</v>
      </c>
      <c r="F51" s="18" t="s">
        <v>3</v>
      </c>
      <c r="G51" s="18"/>
      <c r="H51" s="18"/>
      <c r="I51" s="18"/>
    </row>
    <row r="52" spans="1:9" ht="15" x14ac:dyDescent="0.2">
      <c r="A52" s="18">
        <v>48</v>
      </c>
      <c r="B52" s="18" t="s">
        <v>1</v>
      </c>
      <c r="C52" s="18" t="s">
        <v>80</v>
      </c>
      <c r="D52" s="18" t="s">
        <v>81</v>
      </c>
      <c r="E52" s="18">
        <v>59</v>
      </c>
      <c r="F52" s="18" t="s">
        <v>0</v>
      </c>
      <c r="G52" s="18"/>
      <c r="H52" s="18"/>
      <c r="I52" s="18"/>
    </row>
    <row r="53" spans="1:9" ht="15" x14ac:dyDescent="0.2">
      <c r="A53" s="18">
        <v>49</v>
      </c>
      <c r="B53" s="18" t="s">
        <v>1</v>
      </c>
      <c r="C53" s="18" t="s">
        <v>82</v>
      </c>
      <c r="D53" s="18" t="s">
        <v>81</v>
      </c>
      <c r="E53" s="18">
        <v>54</v>
      </c>
      <c r="F53" s="18" t="s">
        <v>3</v>
      </c>
      <c r="G53" s="18"/>
      <c r="H53" s="18"/>
      <c r="I53" s="18"/>
    </row>
    <row r="54" spans="1:9" ht="15" x14ac:dyDescent="0.2">
      <c r="A54" s="18">
        <v>50</v>
      </c>
      <c r="B54" s="18" t="s">
        <v>2</v>
      </c>
      <c r="C54" s="18" t="s">
        <v>80</v>
      </c>
      <c r="D54" s="18" t="s">
        <v>81</v>
      </c>
      <c r="E54" s="18">
        <v>50</v>
      </c>
      <c r="F54" s="18" t="s">
        <v>3</v>
      </c>
    </row>
  </sheetData>
  <mergeCells count="9">
    <mergeCell ref="L21:N21"/>
    <mergeCell ref="K22:L22"/>
    <mergeCell ref="N22:O22"/>
    <mergeCell ref="A2:I3"/>
    <mergeCell ref="K1:O1"/>
    <mergeCell ref="L7:N7"/>
    <mergeCell ref="L13:N13"/>
    <mergeCell ref="K14:L14"/>
    <mergeCell ref="N14:O14"/>
  </mergeCells>
  <pageMargins left="0.75" right="0.75" top="1" bottom="1" header="0.5" footer="0.5"/>
  <pageSetup orientation="landscape" horizontalDpi="4294967292" verticalDpi="4294967292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District</vt:lpstr>
      <vt:lpstr>Grade Level</vt:lpstr>
    </vt:vector>
  </TitlesOfParts>
  <Company>Spring Arbor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Reuben Rubio</dc:creator>
  <cp:lastModifiedBy>Kenneth Wedgwood</cp:lastModifiedBy>
  <dcterms:created xsi:type="dcterms:W3CDTF">2012-09-12T17:13:26Z</dcterms:created>
  <dcterms:modified xsi:type="dcterms:W3CDTF">2013-10-20T20:14:02Z</dcterms:modified>
</cp:coreProperties>
</file>